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8445"/>
  </bookViews>
  <sheets>
    <sheet name="Mulplier and season f  2018_22" sheetId="9" r:id="rId1"/>
    <sheet name="Mulplier and season factor 2018" sheetId="6" r:id="rId2"/>
    <sheet name="Mulplier and season factor 2019" sheetId="10" r:id="rId3"/>
    <sheet name="Mulplier and season factor 2020" sheetId="11" r:id="rId4"/>
    <sheet name="Mulplier and season factor 2021" sheetId="15" r:id="rId5"/>
    <sheet name="Mulplier and season factor 2022" sheetId="13" r:id="rId6"/>
  </sheets>
  <calcPr calcId="162913"/>
</workbook>
</file>

<file path=xl/calcChain.xml><?xml version="1.0" encoding="utf-8"?>
<calcChain xmlns="http://schemas.openxmlformats.org/spreadsheetml/2006/main">
  <c r="L22" i="9" l="1"/>
  <c r="I22" i="9"/>
  <c r="C22" i="9"/>
  <c r="F22" i="9"/>
  <c r="P30" i="9"/>
  <c r="P25" i="9"/>
  <c r="P20" i="9"/>
  <c r="P16" i="9"/>
  <c r="P11" i="9"/>
  <c r="C11" i="9"/>
  <c r="N6" i="9" l="1"/>
  <c r="M6" i="9"/>
  <c r="L6" i="9"/>
  <c r="K6" i="9"/>
  <c r="J6" i="9"/>
  <c r="I6" i="9"/>
  <c r="H6" i="9"/>
  <c r="G6" i="9"/>
  <c r="F6" i="9"/>
  <c r="E6" i="9"/>
  <c r="D6" i="9"/>
  <c r="C6" i="9"/>
  <c r="O6" i="15"/>
  <c r="L7" i="15" s="1"/>
  <c r="L8" i="15" s="1"/>
  <c r="L24" i="15" s="1"/>
  <c r="L29" i="15" s="1"/>
  <c r="L30" i="15" s="1"/>
  <c r="E7" i="15" l="1"/>
  <c r="E8" i="15" s="1"/>
  <c r="J7" i="15"/>
  <c r="J8" i="15" s="1"/>
  <c r="J10" i="15" s="1"/>
  <c r="J11" i="15" s="1"/>
  <c r="N7" i="15"/>
  <c r="N8" i="15" s="1"/>
  <c r="N10" i="15" s="1"/>
  <c r="N11" i="15" s="1"/>
  <c r="D7" i="15"/>
  <c r="D8" i="15" s="1"/>
  <c r="F7" i="15"/>
  <c r="F8" i="15" s="1"/>
  <c r="F24" i="15" s="1"/>
  <c r="F29" i="15" s="1"/>
  <c r="F30" i="15" s="1"/>
  <c r="I7" i="15"/>
  <c r="I8" i="15" s="1"/>
  <c r="I10" i="15" s="1"/>
  <c r="I11" i="15" s="1"/>
  <c r="D24" i="15"/>
  <c r="D10" i="15"/>
  <c r="D11" i="15" s="1"/>
  <c r="J24" i="15"/>
  <c r="F10" i="15"/>
  <c r="F11" i="15" s="1"/>
  <c r="L10" i="15"/>
  <c r="L11" i="15" s="1"/>
  <c r="L25" i="15"/>
  <c r="K7" i="15"/>
  <c r="K8" i="15" s="1"/>
  <c r="G7" i="15"/>
  <c r="G8" i="15" s="1"/>
  <c r="C7" i="15"/>
  <c r="H7" i="15"/>
  <c r="H8" i="15" s="1"/>
  <c r="M7" i="15"/>
  <c r="M8" i="15" s="1"/>
  <c r="O6" i="13"/>
  <c r="L7" i="13" s="1"/>
  <c r="L8" i="13" s="1"/>
  <c r="L24" i="13" s="1"/>
  <c r="L29" i="13" s="1"/>
  <c r="L30" i="13" s="1"/>
  <c r="N24" i="15" l="1"/>
  <c r="N25" i="15" s="1"/>
  <c r="F25" i="15"/>
  <c r="I24" i="15"/>
  <c r="I29" i="15" s="1"/>
  <c r="I30" i="15" s="1"/>
  <c r="E10" i="15"/>
  <c r="E11" i="15" s="1"/>
  <c r="E24" i="15"/>
  <c r="N7" i="13"/>
  <c r="N8" i="13" s="1"/>
  <c r="N10" i="13" s="1"/>
  <c r="N11" i="13" s="1"/>
  <c r="D7" i="13"/>
  <c r="D8" i="13" s="1"/>
  <c r="D10" i="13" s="1"/>
  <c r="D11" i="13" s="1"/>
  <c r="F7" i="13"/>
  <c r="F8" i="13" s="1"/>
  <c r="F24" i="13" s="1"/>
  <c r="F29" i="13" s="1"/>
  <c r="F30" i="13" s="1"/>
  <c r="J7" i="13"/>
  <c r="J8" i="13" s="1"/>
  <c r="J24" i="13" s="1"/>
  <c r="H24" i="15"/>
  <c r="H10" i="15"/>
  <c r="H11" i="15" s="1"/>
  <c r="O7" i="15" a="1"/>
  <c r="O7" i="15" s="1"/>
  <c r="C8" i="15"/>
  <c r="J29" i="15"/>
  <c r="J30" i="15" s="1"/>
  <c r="J25" i="15"/>
  <c r="G24" i="15"/>
  <c r="G10" i="15"/>
  <c r="G11" i="15" s="1"/>
  <c r="N29" i="15"/>
  <c r="N30" i="15" s="1"/>
  <c r="M10" i="15"/>
  <c r="M11" i="15" s="1"/>
  <c r="M24" i="15"/>
  <c r="K24" i="15"/>
  <c r="K10" i="15"/>
  <c r="K11" i="15" s="1"/>
  <c r="D29" i="15"/>
  <c r="D30" i="15" s="1"/>
  <c r="D25" i="15"/>
  <c r="I7" i="13"/>
  <c r="I8" i="13" s="1"/>
  <c r="I10" i="13" s="1"/>
  <c r="I11" i="13" s="1"/>
  <c r="E7" i="13"/>
  <c r="E8" i="13" s="1"/>
  <c r="L10" i="13"/>
  <c r="L11" i="13" s="1"/>
  <c r="I24" i="13"/>
  <c r="L25" i="13"/>
  <c r="K7" i="13"/>
  <c r="K8" i="13" s="1"/>
  <c r="G7" i="13"/>
  <c r="G8" i="13" s="1"/>
  <c r="C7" i="13"/>
  <c r="H7" i="13"/>
  <c r="H8" i="13" s="1"/>
  <c r="M7" i="13"/>
  <c r="M8" i="13" s="1"/>
  <c r="N24" i="13" l="1"/>
  <c r="N29" i="13" s="1"/>
  <c r="N30" i="13" s="1"/>
  <c r="D24" i="13"/>
  <c r="D29" i="13" s="1"/>
  <c r="D30" i="13" s="1"/>
  <c r="I25" i="15"/>
  <c r="E29" i="15"/>
  <c r="E30" i="15" s="1"/>
  <c r="E25" i="15"/>
  <c r="F10" i="13"/>
  <c r="F11" i="13" s="1"/>
  <c r="J10" i="13"/>
  <c r="J11" i="13" s="1"/>
  <c r="F25" i="13"/>
  <c r="C24" i="15"/>
  <c r="C10" i="15"/>
  <c r="K29" i="15"/>
  <c r="K30" i="15" s="1"/>
  <c r="K25" i="15"/>
  <c r="M29" i="15"/>
  <c r="M30" i="15" s="1"/>
  <c r="M25" i="15"/>
  <c r="G29" i="15"/>
  <c r="G30" i="15" s="1"/>
  <c r="G25" i="15"/>
  <c r="H29" i="15"/>
  <c r="H30" i="15" s="1"/>
  <c r="H25" i="15"/>
  <c r="E10" i="13"/>
  <c r="E11" i="13" s="1"/>
  <c r="E24" i="13"/>
  <c r="H24" i="13"/>
  <c r="H10" i="13"/>
  <c r="H11" i="13" s="1"/>
  <c r="O7" i="13" a="1"/>
  <c r="O7" i="13" s="1"/>
  <c r="C8" i="13"/>
  <c r="I29" i="13"/>
  <c r="I30" i="13" s="1"/>
  <c r="I25" i="13"/>
  <c r="J29" i="13"/>
  <c r="J30" i="13" s="1"/>
  <c r="J25" i="13"/>
  <c r="G24" i="13"/>
  <c r="G10" i="13"/>
  <c r="G11" i="13" s="1"/>
  <c r="M10" i="13"/>
  <c r="M11" i="13" s="1"/>
  <c r="M24" i="13"/>
  <c r="K24" i="13"/>
  <c r="K10" i="13"/>
  <c r="K11" i="13" s="1"/>
  <c r="D25" i="13" l="1"/>
  <c r="N25" i="13"/>
  <c r="C11" i="15"/>
  <c r="O11" i="15" s="1"/>
  <c r="P11" i="15" s="1"/>
  <c r="O10" i="15"/>
  <c r="C29" i="15"/>
  <c r="C25" i="15"/>
  <c r="O25" i="15" s="1"/>
  <c r="P25" i="15" s="1"/>
  <c r="O24" i="15"/>
  <c r="E29" i="13"/>
  <c r="E30" i="13" s="1"/>
  <c r="E25" i="13"/>
  <c r="C24" i="13"/>
  <c r="C10" i="13"/>
  <c r="K29" i="13"/>
  <c r="K30" i="13" s="1"/>
  <c r="K25" i="13"/>
  <c r="M29" i="13"/>
  <c r="M30" i="13" s="1"/>
  <c r="M25" i="13"/>
  <c r="G29" i="13"/>
  <c r="G30" i="13" s="1"/>
  <c r="G25" i="13"/>
  <c r="H29" i="13"/>
  <c r="H30" i="13" s="1"/>
  <c r="H25" i="13"/>
  <c r="M26" i="15" l="1"/>
  <c r="M27" i="15" s="1"/>
  <c r="I26" i="15"/>
  <c r="I27" i="15" s="1"/>
  <c r="E26" i="15"/>
  <c r="E27" i="15" s="1"/>
  <c r="L26" i="15"/>
  <c r="L27" i="15" s="1"/>
  <c r="H26" i="15"/>
  <c r="H27" i="15" s="1"/>
  <c r="D26" i="15"/>
  <c r="D27" i="15" s="1"/>
  <c r="G26" i="15"/>
  <c r="G27" i="15" s="1"/>
  <c r="N26" i="15"/>
  <c r="N27" i="15" s="1"/>
  <c r="F26" i="15"/>
  <c r="F27" i="15" s="1"/>
  <c r="K26" i="15"/>
  <c r="K27" i="15" s="1"/>
  <c r="C26" i="15"/>
  <c r="J26" i="15"/>
  <c r="J27" i="15" s="1"/>
  <c r="O29" i="15"/>
  <c r="C30" i="15"/>
  <c r="O30" i="15" s="1"/>
  <c r="P30" i="15" s="1"/>
  <c r="N12" i="15"/>
  <c r="N13" i="15" s="1"/>
  <c r="J12" i="15"/>
  <c r="J13" i="15" s="1"/>
  <c r="F12" i="15"/>
  <c r="M12" i="15"/>
  <c r="M13" i="15" s="1"/>
  <c r="H12" i="15"/>
  <c r="H13" i="15" s="1"/>
  <c r="C12" i="15"/>
  <c r="L12" i="15"/>
  <c r="G12" i="15"/>
  <c r="G13" i="15" s="1"/>
  <c r="K12" i="15"/>
  <c r="K13" i="15" s="1"/>
  <c r="E12" i="15"/>
  <c r="E13" i="15" s="1"/>
  <c r="I12" i="15"/>
  <c r="D12" i="15"/>
  <c r="D13" i="15" s="1"/>
  <c r="C11" i="13"/>
  <c r="O11" i="13" s="1"/>
  <c r="P11" i="13" s="1"/>
  <c r="O10" i="13"/>
  <c r="C29" i="13"/>
  <c r="C25" i="13"/>
  <c r="O25" i="13" s="1"/>
  <c r="P25" i="13" s="1"/>
  <c r="O24" i="13"/>
  <c r="I13" i="15" l="1"/>
  <c r="I15" i="15"/>
  <c r="L15" i="15"/>
  <c r="L13" i="15"/>
  <c r="L31" i="15"/>
  <c r="L32" i="15" s="1"/>
  <c r="H31" i="15"/>
  <c r="H32" i="15" s="1"/>
  <c r="D31" i="15"/>
  <c r="D32" i="15" s="1"/>
  <c r="K31" i="15"/>
  <c r="K32" i="15" s="1"/>
  <c r="G31" i="15"/>
  <c r="G32" i="15" s="1"/>
  <c r="C31" i="15"/>
  <c r="J31" i="15"/>
  <c r="J32" i="15" s="1"/>
  <c r="I31" i="15"/>
  <c r="I32" i="15" s="1"/>
  <c r="N31" i="15"/>
  <c r="N32" i="15" s="1"/>
  <c r="F31" i="15"/>
  <c r="F32" i="15" s="1"/>
  <c r="M31" i="15"/>
  <c r="M32" i="15" s="1"/>
  <c r="E31" i="15"/>
  <c r="E32" i="15" s="1"/>
  <c r="C27" i="15"/>
  <c r="O27" i="15" s="1"/>
  <c r="O26" i="15"/>
  <c r="C15" i="15"/>
  <c r="C13" i="15"/>
  <c r="O12" i="15"/>
  <c r="F15" i="15"/>
  <c r="F13" i="15"/>
  <c r="M26" i="13"/>
  <c r="M27" i="13" s="1"/>
  <c r="I26" i="13"/>
  <c r="I27" i="13" s="1"/>
  <c r="E26" i="13"/>
  <c r="E27" i="13" s="1"/>
  <c r="L26" i="13"/>
  <c r="L27" i="13" s="1"/>
  <c r="H26" i="13"/>
  <c r="H27" i="13" s="1"/>
  <c r="D26" i="13"/>
  <c r="D27" i="13" s="1"/>
  <c r="G26" i="13"/>
  <c r="G27" i="13" s="1"/>
  <c r="N26" i="13"/>
  <c r="N27" i="13" s="1"/>
  <c r="F26" i="13"/>
  <c r="F27" i="13" s="1"/>
  <c r="K26" i="13"/>
  <c r="K27" i="13" s="1"/>
  <c r="C26" i="13"/>
  <c r="J26" i="13"/>
  <c r="J27" i="13" s="1"/>
  <c r="O29" i="13"/>
  <c r="C30" i="13"/>
  <c r="O30" i="13" s="1"/>
  <c r="P30" i="13" s="1"/>
  <c r="N12" i="13"/>
  <c r="N13" i="13" s="1"/>
  <c r="J12" i="13"/>
  <c r="J13" i="13" s="1"/>
  <c r="F12" i="13"/>
  <c r="M12" i="13"/>
  <c r="M13" i="13" s="1"/>
  <c r="H12" i="13"/>
  <c r="H13" i="13" s="1"/>
  <c r="C12" i="13"/>
  <c r="L12" i="13"/>
  <c r="G12" i="13"/>
  <c r="G13" i="13" s="1"/>
  <c r="K12" i="13"/>
  <c r="K13" i="13" s="1"/>
  <c r="E12" i="13"/>
  <c r="E13" i="13" s="1"/>
  <c r="I12" i="13"/>
  <c r="D12" i="13"/>
  <c r="D13" i="13" s="1"/>
  <c r="C16" i="15" l="1"/>
  <c r="C19" i="15"/>
  <c r="C22" i="15" s="1"/>
  <c r="O15" i="15"/>
  <c r="F19" i="15"/>
  <c r="F22" i="15" s="1"/>
  <c r="F16" i="15"/>
  <c r="L19" i="15"/>
  <c r="L22" i="15" s="1"/>
  <c r="L16" i="15"/>
  <c r="C32" i="15"/>
  <c r="O32" i="15" s="1"/>
  <c r="O31" i="15"/>
  <c r="I19" i="15"/>
  <c r="I22" i="15" s="1"/>
  <c r="I16" i="15"/>
  <c r="O13" i="15"/>
  <c r="I13" i="13"/>
  <c r="I15" i="13"/>
  <c r="L15" i="13"/>
  <c r="L13" i="13"/>
  <c r="L31" i="13"/>
  <c r="L32" i="13" s="1"/>
  <c r="H31" i="13"/>
  <c r="H32" i="13" s="1"/>
  <c r="D31" i="13"/>
  <c r="D32" i="13" s="1"/>
  <c r="K31" i="13"/>
  <c r="K32" i="13" s="1"/>
  <c r="G31" i="13"/>
  <c r="G32" i="13" s="1"/>
  <c r="C31" i="13"/>
  <c r="J31" i="13"/>
  <c r="J32" i="13" s="1"/>
  <c r="I31" i="13"/>
  <c r="I32" i="13" s="1"/>
  <c r="N31" i="13"/>
  <c r="N32" i="13" s="1"/>
  <c r="F31" i="13"/>
  <c r="F32" i="13" s="1"/>
  <c r="M31" i="13"/>
  <c r="M32" i="13" s="1"/>
  <c r="E31" i="13"/>
  <c r="E32" i="13" s="1"/>
  <c r="C27" i="13"/>
  <c r="O27" i="13" s="1"/>
  <c r="O26" i="13"/>
  <c r="C15" i="13"/>
  <c r="C13" i="13"/>
  <c r="O12" i="13"/>
  <c r="F15" i="13"/>
  <c r="F13" i="13"/>
  <c r="I20" i="15" l="1"/>
  <c r="L20" i="15"/>
  <c r="C20" i="15"/>
  <c r="O19" i="15"/>
  <c r="F20" i="15"/>
  <c r="O16" i="15"/>
  <c r="P16" i="15" s="1"/>
  <c r="C16" i="13"/>
  <c r="C19" i="13"/>
  <c r="C22" i="13" s="1"/>
  <c r="O15" i="13"/>
  <c r="F19" i="13"/>
  <c r="F22" i="13" s="1"/>
  <c r="F16" i="13"/>
  <c r="L19" i="13"/>
  <c r="L22" i="13" s="1"/>
  <c r="L16" i="13"/>
  <c r="C32" i="13"/>
  <c r="O32" i="13" s="1"/>
  <c r="O31" i="13"/>
  <c r="I19" i="13"/>
  <c r="I22" i="13" s="1"/>
  <c r="I16" i="13"/>
  <c r="O13" i="13"/>
  <c r="I17" i="15" l="1"/>
  <c r="C17" i="15"/>
  <c r="L17" i="15"/>
  <c r="F17" i="15"/>
  <c r="O20" i="15"/>
  <c r="P20" i="15" s="1"/>
  <c r="F20" i="13"/>
  <c r="I20" i="13"/>
  <c r="L20" i="13"/>
  <c r="C20" i="13"/>
  <c r="O19" i="13"/>
  <c r="O16" i="13"/>
  <c r="P16" i="13" s="1"/>
  <c r="I21" i="15" l="1"/>
  <c r="F21" i="15"/>
  <c r="C21" i="15"/>
  <c r="L21" i="15"/>
  <c r="O17" i="15"/>
  <c r="O20" i="13"/>
  <c r="P20" i="13" s="1"/>
  <c r="I17" i="13"/>
  <c r="C17" i="13"/>
  <c r="L17" i="13"/>
  <c r="F17" i="13"/>
  <c r="O21" i="15" l="1"/>
  <c r="O17" i="13"/>
  <c r="I21" i="13"/>
  <c r="F21" i="13"/>
  <c r="C21" i="13"/>
  <c r="L21" i="13"/>
  <c r="O21" i="13" l="1"/>
  <c r="O6" i="11" l="1"/>
  <c r="F7" i="11" s="1"/>
  <c r="F8" i="11" s="1"/>
  <c r="O6" i="10"/>
  <c r="L7" i="10" s="1"/>
  <c r="L8" i="10" s="1"/>
  <c r="I7" i="11" l="1"/>
  <c r="I8" i="11" s="1"/>
  <c r="I24" i="11" s="1"/>
  <c r="D7" i="11"/>
  <c r="D8" i="11" s="1"/>
  <c r="D24" i="11" s="1"/>
  <c r="J7" i="11"/>
  <c r="J8" i="11" s="1"/>
  <c r="J10" i="11" s="1"/>
  <c r="J11" i="11" s="1"/>
  <c r="E7" i="11"/>
  <c r="E8" i="11" s="1"/>
  <c r="E10" i="11" s="1"/>
  <c r="E11" i="11" s="1"/>
  <c r="L7" i="11"/>
  <c r="L8" i="11" s="1"/>
  <c r="L24" i="11" s="1"/>
  <c r="F24" i="11"/>
  <c r="F10" i="11"/>
  <c r="F11" i="11" s="1"/>
  <c r="K7" i="11"/>
  <c r="K8" i="11" s="1"/>
  <c r="G7" i="11"/>
  <c r="G8" i="11" s="1"/>
  <c r="C7" i="11"/>
  <c r="N7" i="11"/>
  <c r="N8" i="11" s="1"/>
  <c r="H7" i="11"/>
  <c r="H8" i="11" s="1"/>
  <c r="M7" i="11"/>
  <c r="M8" i="11" s="1"/>
  <c r="E7" i="10"/>
  <c r="E8" i="10" s="1"/>
  <c r="E24" i="10" s="1"/>
  <c r="I7" i="10"/>
  <c r="I8" i="10" s="1"/>
  <c r="I24" i="10" s="1"/>
  <c r="M7" i="10"/>
  <c r="M8" i="10" s="1"/>
  <c r="M24" i="10" s="1"/>
  <c r="L24" i="10"/>
  <c r="L10" i="10"/>
  <c r="L11" i="10" s="1"/>
  <c r="N7" i="10"/>
  <c r="N8" i="10" s="1"/>
  <c r="F7" i="10"/>
  <c r="F8" i="10" s="1"/>
  <c r="J7" i="10"/>
  <c r="J8" i="10" s="1"/>
  <c r="C7" i="10"/>
  <c r="G7" i="10"/>
  <c r="G8" i="10" s="1"/>
  <c r="K7" i="10"/>
  <c r="K8" i="10" s="1"/>
  <c r="D7" i="10"/>
  <c r="D8" i="10" s="1"/>
  <c r="H7" i="10"/>
  <c r="H8" i="10" s="1"/>
  <c r="I10" i="10" l="1"/>
  <c r="I11" i="10" s="1"/>
  <c r="L10" i="11"/>
  <c r="L11" i="11" s="1"/>
  <c r="E24" i="11"/>
  <c r="J24" i="11"/>
  <c r="J25" i="11" s="1"/>
  <c r="D10" i="11"/>
  <c r="D11" i="11" s="1"/>
  <c r="M10" i="10"/>
  <c r="M11" i="10" s="1"/>
  <c r="E10" i="10"/>
  <c r="E11" i="10" s="1"/>
  <c r="I10" i="11"/>
  <c r="I11" i="11" s="1"/>
  <c r="H24" i="11"/>
  <c r="H10" i="11"/>
  <c r="H11" i="11" s="1"/>
  <c r="K10" i="11"/>
  <c r="K11" i="11" s="1"/>
  <c r="K24" i="11"/>
  <c r="I29" i="11"/>
  <c r="I30" i="11" s="1"/>
  <c r="I25" i="11"/>
  <c r="F29" i="11"/>
  <c r="F30" i="11" s="1"/>
  <c r="F25" i="11"/>
  <c r="N24" i="11"/>
  <c r="N10" i="11"/>
  <c r="N11" i="11" s="1"/>
  <c r="E29" i="11"/>
  <c r="E30" i="11" s="1"/>
  <c r="E25" i="11"/>
  <c r="O7" i="11" a="1"/>
  <c r="O7" i="11" s="1"/>
  <c r="C8" i="11"/>
  <c r="L25" i="11"/>
  <c r="L29" i="11"/>
  <c r="L30" i="11" s="1"/>
  <c r="D25" i="11"/>
  <c r="D29" i="11"/>
  <c r="D30" i="11" s="1"/>
  <c r="M24" i="11"/>
  <c r="M10" i="11"/>
  <c r="M11" i="11" s="1"/>
  <c r="G24" i="11"/>
  <c r="G10" i="11"/>
  <c r="G11" i="11" s="1"/>
  <c r="H24" i="10"/>
  <c r="H10" i="10"/>
  <c r="H11" i="10" s="1"/>
  <c r="O7" i="10" a="1"/>
  <c r="O7" i="10" s="1"/>
  <c r="C8" i="10"/>
  <c r="E25" i="10"/>
  <c r="E29" i="10"/>
  <c r="E30" i="10" s="1"/>
  <c r="M25" i="10"/>
  <c r="M29" i="10"/>
  <c r="M30" i="10" s="1"/>
  <c r="D24" i="10"/>
  <c r="D10" i="10"/>
  <c r="D11" i="10" s="1"/>
  <c r="J24" i="10"/>
  <c r="J10" i="10"/>
  <c r="J11" i="10" s="1"/>
  <c r="K24" i="10"/>
  <c r="K10" i="10"/>
  <c r="K11" i="10" s="1"/>
  <c r="F24" i="10"/>
  <c r="F10" i="10"/>
  <c r="F11" i="10" s="1"/>
  <c r="I25" i="10"/>
  <c r="I29" i="10"/>
  <c r="I30" i="10" s="1"/>
  <c r="L29" i="10"/>
  <c r="L30" i="10" s="1"/>
  <c r="L25" i="10"/>
  <c r="G24" i="10"/>
  <c r="G10" i="10"/>
  <c r="G11" i="10" s="1"/>
  <c r="N24" i="10"/>
  <c r="N10" i="10"/>
  <c r="N11" i="10" s="1"/>
  <c r="J29" i="11" l="1"/>
  <c r="J30" i="11" s="1"/>
  <c r="M29" i="11"/>
  <c r="M30" i="11" s="1"/>
  <c r="M25" i="11"/>
  <c r="N29" i="11"/>
  <c r="N30" i="11" s="1"/>
  <c r="N25" i="11"/>
  <c r="H25" i="11"/>
  <c r="H29" i="11"/>
  <c r="H30" i="11" s="1"/>
  <c r="K25" i="11"/>
  <c r="K29" i="11"/>
  <c r="K30" i="11" s="1"/>
  <c r="G25" i="11"/>
  <c r="G29" i="11"/>
  <c r="G30" i="11" s="1"/>
  <c r="C10" i="11"/>
  <c r="C24" i="11"/>
  <c r="K29" i="10"/>
  <c r="K30" i="10" s="1"/>
  <c r="K25" i="10"/>
  <c r="N29" i="10"/>
  <c r="N30" i="10" s="1"/>
  <c r="N25" i="10"/>
  <c r="F29" i="10"/>
  <c r="F30" i="10" s="1"/>
  <c r="F25" i="10"/>
  <c r="J29" i="10"/>
  <c r="J30" i="10" s="1"/>
  <c r="J25" i="10"/>
  <c r="C24" i="10"/>
  <c r="C10" i="10"/>
  <c r="G29" i="10"/>
  <c r="G30" i="10" s="1"/>
  <c r="G25" i="10"/>
  <c r="D29" i="10"/>
  <c r="D30" i="10" s="1"/>
  <c r="D25" i="10"/>
  <c r="H25" i="10"/>
  <c r="H29" i="10"/>
  <c r="H30" i="10" s="1"/>
  <c r="O6" i="9"/>
  <c r="C7" i="9" s="1"/>
  <c r="C8" i="9" l="1"/>
  <c r="C25" i="11"/>
  <c r="O25" i="11" s="1"/>
  <c r="P25" i="11" s="1"/>
  <c r="O24" i="11"/>
  <c r="C29" i="11"/>
  <c r="C11" i="11"/>
  <c r="O11" i="11" s="1"/>
  <c r="P11" i="11" s="1"/>
  <c r="O10" i="11"/>
  <c r="C11" i="10"/>
  <c r="O11" i="10" s="1"/>
  <c r="P11" i="10" s="1"/>
  <c r="O10" i="10"/>
  <c r="C29" i="10"/>
  <c r="C25" i="10"/>
  <c r="O25" i="10" s="1"/>
  <c r="P25" i="10" s="1"/>
  <c r="O24" i="10"/>
  <c r="J7" i="9"/>
  <c r="J8" i="9" s="1"/>
  <c r="F7" i="9"/>
  <c r="F8" i="9" s="1"/>
  <c r="N7" i="9"/>
  <c r="N8" i="9" s="1"/>
  <c r="M7" i="9"/>
  <c r="M8" i="9" s="1"/>
  <c r="H7" i="9"/>
  <c r="H8" i="9" s="1"/>
  <c r="L7" i="9"/>
  <c r="L8" i="9" s="1"/>
  <c r="G7" i="9"/>
  <c r="G8" i="9" s="1"/>
  <c r="K7" i="9"/>
  <c r="K8" i="9" s="1"/>
  <c r="E7" i="9"/>
  <c r="E8" i="9" s="1"/>
  <c r="I7" i="9"/>
  <c r="I8" i="9" s="1"/>
  <c r="D7" i="9"/>
  <c r="D8" i="9" s="1"/>
  <c r="O6" i="6"/>
  <c r="K24" i="9" l="1"/>
  <c r="K10" i="9"/>
  <c r="K11" i="9" s="1"/>
  <c r="D24" i="9"/>
  <c r="D10" i="9"/>
  <c r="D11" i="9" s="1"/>
  <c r="N24" i="9"/>
  <c r="N10" i="9"/>
  <c r="N11" i="9" s="1"/>
  <c r="L24" i="9"/>
  <c r="L10" i="9"/>
  <c r="L11" i="9" s="1"/>
  <c r="F24" i="9"/>
  <c r="F25" i="9" s="1"/>
  <c r="F10" i="9"/>
  <c r="F11" i="9" s="1"/>
  <c r="M10" i="9"/>
  <c r="M24" i="9"/>
  <c r="G24" i="9"/>
  <c r="G10" i="9"/>
  <c r="G11" i="9" s="1"/>
  <c r="I24" i="9"/>
  <c r="I10" i="9"/>
  <c r="I11" i="9" s="1"/>
  <c r="E24" i="9"/>
  <c r="E10" i="9"/>
  <c r="E11" i="9" s="1"/>
  <c r="H10" i="9"/>
  <c r="H11" i="9" s="1"/>
  <c r="H24" i="9"/>
  <c r="J24" i="9"/>
  <c r="J25" i="9" s="1"/>
  <c r="J10" i="9"/>
  <c r="J11" i="9" s="1"/>
  <c r="C24" i="9"/>
  <c r="C29" i="9" s="1"/>
  <c r="C30" i="9" s="1"/>
  <c r="C10" i="9"/>
  <c r="O8" i="9"/>
  <c r="N26" i="11"/>
  <c r="N27" i="11" s="1"/>
  <c r="J26" i="11"/>
  <c r="J27" i="11" s="1"/>
  <c r="F26" i="11"/>
  <c r="F27" i="11" s="1"/>
  <c r="M26" i="11"/>
  <c r="M27" i="11" s="1"/>
  <c r="I26" i="11"/>
  <c r="I27" i="11" s="1"/>
  <c r="E26" i="11"/>
  <c r="E27" i="11" s="1"/>
  <c r="L26" i="11"/>
  <c r="L27" i="11" s="1"/>
  <c r="D26" i="11"/>
  <c r="D27" i="11" s="1"/>
  <c r="K26" i="11"/>
  <c r="K27" i="11" s="1"/>
  <c r="C26" i="11"/>
  <c r="C27" i="11" s="1"/>
  <c r="H26" i="11"/>
  <c r="H27" i="11" s="1"/>
  <c r="G26" i="11"/>
  <c r="G27" i="11" s="1"/>
  <c r="N12" i="11"/>
  <c r="N13" i="11" s="1"/>
  <c r="J12" i="11"/>
  <c r="J13" i="11" s="1"/>
  <c r="F12" i="11"/>
  <c r="F13" i="11" s="1"/>
  <c r="M12" i="11"/>
  <c r="M13" i="11" s="1"/>
  <c r="I12" i="11"/>
  <c r="I13" i="11" s="1"/>
  <c r="E12" i="11"/>
  <c r="E13" i="11" s="1"/>
  <c r="H12" i="11"/>
  <c r="H13" i="11" s="1"/>
  <c r="G12" i="11"/>
  <c r="G13" i="11" s="1"/>
  <c r="L12" i="11"/>
  <c r="L13" i="11" s="1"/>
  <c r="D12" i="11"/>
  <c r="D13" i="11" s="1"/>
  <c r="K12" i="11"/>
  <c r="K13" i="11" s="1"/>
  <c r="C12" i="11"/>
  <c r="C13" i="11" s="1"/>
  <c r="C30" i="11"/>
  <c r="O29" i="11"/>
  <c r="K26" i="10"/>
  <c r="K27" i="10" s="1"/>
  <c r="G26" i="10"/>
  <c r="G27" i="10" s="1"/>
  <c r="C26" i="10"/>
  <c r="C27" i="10" s="1"/>
  <c r="I26" i="10"/>
  <c r="I27" i="10" s="1"/>
  <c r="H26" i="10"/>
  <c r="H27" i="10" s="1"/>
  <c r="N26" i="10"/>
  <c r="N27" i="10" s="1"/>
  <c r="J26" i="10"/>
  <c r="J27" i="10" s="1"/>
  <c r="F26" i="10"/>
  <c r="F27" i="10" s="1"/>
  <c r="M26" i="10"/>
  <c r="M27" i="10" s="1"/>
  <c r="E26" i="10"/>
  <c r="E27" i="10" s="1"/>
  <c r="L26" i="10"/>
  <c r="L27" i="10" s="1"/>
  <c r="D26" i="10"/>
  <c r="D27" i="10" s="1"/>
  <c r="C30" i="10"/>
  <c r="O29" i="10"/>
  <c r="K12" i="10"/>
  <c r="K13" i="10" s="1"/>
  <c r="G12" i="10"/>
  <c r="G13" i="10" s="1"/>
  <c r="C12" i="10"/>
  <c r="M12" i="10"/>
  <c r="M13" i="10" s="1"/>
  <c r="E12" i="10"/>
  <c r="E13" i="10" s="1"/>
  <c r="N12" i="10"/>
  <c r="N13" i="10" s="1"/>
  <c r="J12" i="10"/>
  <c r="J13" i="10" s="1"/>
  <c r="F12" i="10"/>
  <c r="F13" i="10" s="1"/>
  <c r="I12" i="10"/>
  <c r="I13" i="10" s="1"/>
  <c r="D12" i="10"/>
  <c r="D13" i="10" s="1"/>
  <c r="L12" i="10"/>
  <c r="L13" i="10" s="1"/>
  <c r="H12" i="10"/>
  <c r="H13" i="10" s="1"/>
  <c r="M11" i="9"/>
  <c r="M7" i="6"/>
  <c r="M8" i="6" s="1"/>
  <c r="I7" i="6"/>
  <c r="I8" i="6" s="1"/>
  <c r="E7" i="6"/>
  <c r="E8" i="6" s="1"/>
  <c r="L7" i="6"/>
  <c r="L8" i="6" s="1"/>
  <c r="H7" i="6"/>
  <c r="H8" i="6" s="1"/>
  <c r="D7" i="6"/>
  <c r="D8" i="6" s="1"/>
  <c r="K7" i="6"/>
  <c r="K8" i="6" s="1"/>
  <c r="K10" i="6" s="1"/>
  <c r="K11" i="6" s="1"/>
  <c r="G7" i="6"/>
  <c r="G8" i="6" s="1"/>
  <c r="G10" i="6" s="1"/>
  <c r="G11" i="6" s="1"/>
  <c r="C7" i="6"/>
  <c r="C8" i="6" s="1"/>
  <c r="C10" i="6" s="1"/>
  <c r="C11" i="6" s="1"/>
  <c r="N7" i="6"/>
  <c r="N8" i="6" s="1"/>
  <c r="N24" i="6" s="1"/>
  <c r="J7" i="6"/>
  <c r="J8" i="6" s="1"/>
  <c r="F7" i="6"/>
  <c r="F8" i="6" s="1"/>
  <c r="J29" i="9" l="1"/>
  <c r="J30" i="9" s="1"/>
  <c r="O27" i="10"/>
  <c r="O30" i="11"/>
  <c r="O27" i="11"/>
  <c r="O30" i="10"/>
  <c r="E31" i="10" s="1"/>
  <c r="E32" i="10" s="1"/>
  <c r="O13" i="11"/>
  <c r="F29" i="9"/>
  <c r="F30" i="9" s="1"/>
  <c r="C25" i="9"/>
  <c r="C13" i="10"/>
  <c r="O13" i="10" s="1"/>
  <c r="O12" i="10"/>
  <c r="O11" i="9"/>
  <c r="O24" i="9"/>
  <c r="O10" i="9"/>
  <c r="F15" i="11"/>
  <c r="F31" i="11"/>
  <c r="F32" i="11" s="1"/>
  <c r="M31" i="11"/>
  <c r="M32" i="11" s="1"/>
  <c r="L15" i="11"/>
  <c r="I15" i="11"/>
  <c r="O26" i="11"/>
  <c r="C15" i="11"/>
  <c r="C19" i="11" s="1"/>
  <c r="C22" i="11" s="1"/>
  <c r="O12" i="11"/>
  <c r="L15" i="10"/>
  <c r="O26" i="10"/>
  <c r="C15" i="10"/>
  <c r="C19" i="10" s="1"/>
  <c r="C22" i="10" s="1"/>
  <c r="F15" i="10"/>
  <c r="I15" i="10"/>
  <c r="I25" i="9"/>
  <c r="I29" i="9"/>
  <c r="I30" i="9" s="1"/>
  <c r="K25" i="9"/>
  <c r="K29" i="9"/>
  <c r="K30" i="9" s="1"/>
  <c r="E29" i="9"/>
  <c r="E30" i="9" s="1"/>
  <c r="E25" i="9"/>
  <c r="G25" i="9"/>
  <c r="G29" i="9"/>
  <c r="G30" i="9" s="1"/>
  <c r="H29" i="9"/>
  <c r="H30" i="9" s="1"/>
  <c r="H25" i="9"/>
  <c r="L29" i="9"/>
  <c r="L30" i="9" s="1"/>
  <c r="L25" i="9"/>
  <c r="M29" i="9"/>
  <c r="M30" i="9" s="1"/>
  <c r="M25" i="9"/>
  <c r="N25" i="9"/>
  <c r="N29" i="9"/>
  <c r="N30" i="9" s="1"/>
  <c r="D29" i="9"/>
  <c r="D25" i="9"/>
  <c r="C24" i="6"/>
  <c r="C29" i="6" s="1"/>
  <c r="G24" i="6"/>
  <c r="G29" i="6" s="1"/>
  <c r="G30" i="6" s="1"/>
  <c r="F10" i="6"/>
  <c r="F11" i="6" s="1"/>
  <c r="F24" i="6"/>
  <c r="F25" i="6" s="1"/>
  <c r="N10" i="6"/>
  <c r="N11" i="6" s="1"/>
  <c r="K24" i="6"/>
  <c r="K25" i="6" s="1"/>
  <c r="L24" i="6"/>
  <c r="L10" i="6"/>
  <c r="L11" i="6" s="1"/>
  <c r="J24" i="6"/>
  <c r="J10" i="6"/>
  <c r="J11" i="6" s="1"/>
  <c r="E24" i="6"/>
  <c r="E10" i="6"/>
  <c r="E11" i="6" s="1"/>
  <c r="O7" i="6" a="1"/>
  <c r="O7" i="6" s="1"/>
  <c r="D24" i="6"/>
  <c r="D10" i="6"/>
  <c r="I24" i="6"/>
  <c r="I10" i="6"/>
  <c r="I11" i="6" s="1"/>
  <c r="N25" i="6"/>
  <c r="N29" i="6"/>
  <c r="N30" i="6" s="1"/>
  <c r="H10" i="6"/>
  <c r="H11" i="6" s="1"/>
  <c r="H24" i="6"/>
  <c r="M24" i="6"/>
  <c r="M10" i="6"/>
  <c r="M11" i="6" s="1"/>
  <c r="D31" i="11" l="1"/>
  <c r="D32" i="11" s="1"/>
  <c r="P30" i="11"/>
  <c r="L31" i="11"/>
  <c r="L32" i="11" s="1"/>
  <c r="D31" i="10"/>
  <c r="D32" i="10" s="1"/>
  <c r="P30" i="10"/>
  <c r="K31" i="10"/>
  <c r="K32" i="10" s="1"/>
  <c r="J31" i="11"/>
  <c r="J32" i="11" s="1"/>
  <c r="G31" i="11"/>
  <c r="G32" i="11" s="1"/>
  <c r="H31" i="11"/>
  <c r="H32" i="11" s="1"/>
  <c r="C31" i="11"/>
  <c r="C32" i="11" s="1"/>
  <c r="E31" i="11"/>
  <c r="E32" i="11" s="1"/>
  <c r="F31" i="10"/>
  <c r="F32" i="10" s="1"/>
  <c r="I31" i="10"/>
  <c r="I32" i="10" s="1"/>
  <c r="J31" i="10"/>
  <c r="J32" i="10" s="1"/>
  <c r="L31" i="10"/>
  <c r="L32" i="10" s="1"/>
  <c r="I31" i="11"/>
  <c r="I32" i="11" s="1"/>
  <c r="M31" i="10"/>
  <c r="M32" i="10" s="1"/>
  <c r="C31" i="10"/>
  <c r="C32" i="10" s="1"/>
  <c r="H31" i="10"/>
  <c r="H32" i="10" s="1"/>
  <c r="G31" i="10"/>
  <c r="G32" i="10" s="1"/>
  <c r="F16" i="10"/>
  <c r="F19" i="10"/>
  <c r="F22" i="10" s="1"/>
  <c r="L16" i="10"/>
  <c r="L19" i="10"/>
  <c r="L22" i="10" s="1"/>
  <c r="L16" i="11"/>
  <c r="L19" i="11"/>
  <c r="L22" i="11" s="1"/>
  <c r="C20" i="11"/>
  <c r="I16" i="10"/>
  <c r="I19" i="10"/>
  <c r="I22" i="10" s="1"/>
  <c r="N31" i="10"/>
  <c r="N32" i="10" s="1"/>
  <c r="C20" i="10"/>
  <c r="K31" i="11"/>
  <c r="K32" i="11" s="1"/>
  <c r="N31" i="11"/>
  <c r="N32" i="11" s="1"/>
  <c r="I16" i="11"/>
  <c r="I19" i="11"/>
  <c r="I22" i="11" s="1"/>
  <c r="F16" i="11"/>
  <c r="F19" i="11"/>
  <c r="F22" i="11" s="1"/>
  <c r="O29" i="9"/>
  <c r="O25" i="9"/>
  <c r="L12" i="9"/>
  <c r="H12" i="9"/>
  <c r="H13" i="9" s="1"/>
  <c r="D12" i="9"/>
  <c r="D13" i="9" s="1"/>
  <c r="K12" i="9"/>
  <c r="K13" i="9" s="1"/>
  <c r="G12" i="9"/>
  <c r="G13" i="9" s="1"/>
  <c r="C12" i="9"/>
  <c r="N12" i="9"/>
  <c r="N13" i="9" s="1"/>
  <c r="J12" i="9"/>
  <c r="J13" i="9" s="1"/>
  <c r="F12" i="9"/>
  <c r="M12" i="9"/>
  <c r="M13" i="9" s="1"/>
  <c r="I12" i="9"/>
  <c r="I13" i="9" s="1"/>
  <c r="E12" i="9"/>
  <c r="E13" i="9" s="1"/>
  <c r="C16" i="11"/>
  <c r="O15" i="11"/>
  <c r="C16" i="10"/>
  <c r="O15" i="10"/>
  <c r="D30" i="9"/>
  <c r="O30" i="9" s="1"/>
  <c r="C25" i="6"/>
  <c r="K29" i="6"/>
  <c r="K30" i="6" s="1"/>
  <c r="G25" i="6"/>
  <c r="F29" i="6"/>
  <c r="F30" i="6" s="1"/>
  <c r="O24" i="6"/>
  <c r="M25" i="6"/>
  <c r="M29" i="6"/>
  <c r="M30" i="6" s="1"/>
  <c r="I25" i="6"/>
  <c r="I29" i="6"/>
  <c r="I30" i="6" s="1"/>
  <c r="H29" i="6"/>
  <c r="H30" i="6" s="1"/>
  <c r="H25" i="6"/>
  <c r="D11" i="6"/>
  <c r="O11" i="6" s="1"/>
  <c r="P11" i="6" s="1"/>
  <c r="O10" i="6"/>
  <c r="E25" i="6"/>
  <c r="E29" i="6"/>
  <c r="E30" i="6" s="1"/>
  <c r="C30" i="6"/>
  <c r="D29" i="6"/>
  <c r="D30" i="6" s="1"/>
  <c r="D25" i="6"/>
  <c r="J25" i="6"/>
  <c r="J29" i="6"/>
  <c r="J30" i="6" s="1"/>
  <c r="L29" i="6"/>
  <c r="L30" i="6" s="1"/>
  <c r="L25" i="6"/>
  <c r="O32" i="11" l="1"/>
  <c r="O31" i="11"/>
  <c r="O32" i="10"/>
  <c r="O16" i="10"/>
  <c r="P16" i="10" s="1"/>
  <c r="O31" i="10"/>
  <c r="I20" i="11"/>
  <c r="I20" i="10"/>
  <c r="L20" i="11"/>
  <c r="L20" i="10"/>
  <c r="O16" i="11"/>
  <c r="O19" i="11"/>
  <c r="F20" i="10"/>
  <c r="F20" i="11"/>
  <c r="O19" i="10"/>
  <c r="F13" i="9"/>
  <c r="F15" i="9"/>
  <c r="F20" i="9" s="1"/>
  <c r="O25" i="6"/>
  <c r="P25" i="6" s="1"/>
  <c r="O30" i="6"/>
  <c r="O29" i="6"/>
  <c r="N31" i="9"/>
  <c r="N32" i="9" s="1"/>
  <c r="J31" i="9"/>
  <c r="J32" i="9" s="1"/>
  <c r="F31" i="9"/>
  <c r="F32" i="9" s="1"/>
  <c r="G31" i="9"/>
  <c r="G32" i="9" s="1"/>
  <c r="M31" i="9"/>
  <c r="M32" i="9" s="1"/>
  <c r="I31" i="9"/>
  <c r="I32" i="9" s="1"/>
  <c r="E31" i="9"/>
  <c r="E32" i="9" s="1"/>
  <c r="L31" i="9"/>
  <c r="L32" i="9" s="1"/>
  <c r="H31" i="9"/>
  <c r="H32" i="9" s="1"/>
  <c r="D31" i="9"/>
  <c r="D32" i="9" s="1"/>
  <c r="K31" i="9"/>
  <c r="K32" i="9" s="1"/>
  <c r="C31" i="9"/>
  <c r="C32" i="9" s="1"/>
  <c r="M26" i="9"/>
  <c r="M27" i="9" s="1"/>
  <c r="I26" i="9"/>
  <c r="I27" i="9" s="1"/>
  <c r="E26" i="9"/>
  <c r="E27" i="9" s="1"/>
  <c r="L26" i="9"/>
  <c r="L27" i="9" s="1"/>
  <c r="H26" i="9"/>
  <c r="H27" i="9" s="1"/>
  <c r="D26" i="9"/>
  <c r="D27" i="9" s="1"/>
  <c r="K26" i="9"/>
  <c r="K27" i="9" s="1"/>
  <c r="G26" i="9"/>
  <c r="G27" i="9" s="1"/>
  <c r="C26" i="9"/>
  <c r="C27" i="9" s="1"/>
  <c r="N26" i="9"/>
  <c r="N27" i="9" s="1"/>
  <c r="J26" i="9"/>
  <c r="J27" i="9" s="1"/>
  <c r="F26" i="9"/>
  <c r="F27" i="9" s="1"/>
  <c r="C13" i="9"/>
  <c r="O12" i="9"/>
  <c r="L13" i="9"/>
  <c r="L15" i="9"/>
  <c r="L17" i="11"/>
  <c r="L17" i="10"/>
  <c r="F17" i="10"/>
  <c r="N12" i="6"/>
  <c r="N13" i="6" s="1"/>
  <c r="J12" i="6"/>
  <c r="J13" i="6" s="1"/>
  <c r="F12" i="6"/>
  <c r="M12" i="6"/>
  <c r="M13" i="6" s="1"/>
  <c r="I12" i="6"/>
  <c r="I13" i="6" s="1"/>
  <c r="E12" i="6"/>
  <c r="E13" i="6" s="1"/>
  <c r="L12" i="6"/>
  <c r="L13" i="6" s="1"/>
  <c r="H12" i="6"/>
  <c r="H13" i="6" s="1"/>
  <c r="D12" i="6"/>
  <c r="D13" i="6" s="1"/>
  <c r="K12" i="6"/>
  <c r="K13" i="6" s="1"/>
  <c r="G12" i="6"/>
  <c r="G13" i="6" s="1"/>
  <c r="C12" i="6"/>
  <c r="C15" i="9"/>
  <c r="I15" i="9"/>
  <c r="I17" i="11" l="1"/>
  <c r="P16" i="11"/>
  <c r="F17" i="11"/>
  <c r="I17" i="10"/>
  <c r="C17" i="10"/>
  <c r="C31" i="6"/>
  <c r="P30" i="6"/>
  <c r="C17" i="11"/>
  <c r="O17" i="11" s="1"/>
  <c r="O20" i="11"/>
  <c r="P20" i="11" s="1"/>
  <c r="O20" i="10"/>
  <c r="I21" i="11"/>
  <c r="F21" i="11"/>
  <c r="C21" i="11"/>
  <c r="L21" i="11"/>
  <c r="F16" i="9"/>
  <c r="I16" i="9"/>
  <c r="C20" i="9"/>
  <c r="L16" i="9"/>
  <c r="F13" i="6"/>
  <c r="F15" i="6"/>
  <c r="F19" i="6" s="1"/>
  <c r="C13" i="6"/>
  <c r="O13" i="6" s="1"/>
  <c r="C15" i="6"/>
  <c r="O13" i="9"/>
  <c r="O15" i="9"/>
  <c r="L31" i="6"/>
  <c r="L32" i="6" s="1"/>
  <c r="M31" i="6"/>
  <c r="M32" i="6" s="1"/>
  <c r="I31" i="6"/>
  <c r="I32" i="6" s="1"/>
  <c r="E31" i="6"/>
  <c r="E32" i="6" s="1"/>
  <c r="N31" i="6"/>
  <c r="N32" i="6" s="1"/>
  <c r="C32" i="6"/>
  <c r="D31" i="6"/>
  <c r="D32" i="6" s="1"/>
  <c r="F31" i="6"/>
  <c r="F32" i="6" s="1"/>
  <c r="G31" i="6"/>
  <c r="G32" i="6" s="1"/>
  <c r="H31" i="6"/>
  <c r="H32" i="6" s="1"/>
  <c r="J31" i="6"/>
  <c r="J32" i="6" s="1"/>
  <c r="K31" i="6"/>
  <c r="K32" i="6" s="1"/>
  <c r="L26" i="6"/>
  <c r="L27" i="6" s="1"/>
  <c r="M26" i="6"/>
  <c r="M27" i="6" s="1"/>
  <c r="I26" i="6"/>
  <c r="I27" i="6" s="1"/>
  <c r="E26" i="6"/>
  <c r="E27" i="6" s="1"/>
  <c r="J26" i="6"/>
  <c r="J27" i="6" s="1"/>
  <c r="D26" i="6"/>
  <c r="D27" i="6" s="1"/>
  <c r="N26" i="6"/>
  <c r="N27" i="6" s="1"/>
  <c r="H26" i="6"/>
  <c r="H27" i="6" s="1"/>
  <c r="G26" i="6"/>
  <c r="G27" i="6" s="1"/>
  <c r="F26" i="6"/>
  <c r="F27" i="6" s="1"/>
  <c r="K26" i="6"/>
  <c r="K27" i="6" s="1"/>
  <c r="O17" i="10"/>
  <c r="C26" i="6"/>
  <c r="C27" i="6" s="1"/>
  <c r="C16" i="9"/>
  <c r="L15" i="6"/>
  <c r="O12" i="6"/>
  <c r="I15" i="6"/>
  <c r="C21" i="10" l="1"/>
  <c r="P20" i="10"/>
  <c r="F20" i="6"/>
  <c r="F22" i="6"/>
  <c r="L21" i="10"/>
  <c r="F21" i="10"/>
  <c r="O21" i="10" s="1"/>
  <c r="I21" i="10"/>
  <c r="O21" i="11"/>
  <c r="L20" i="9"/>
  <c r="O19" i="9"/>
  <c r="I20" i="9"/>
  <c r="O32" i="6"/>
  <c r="I16" i="6"/>
  <c r="I19" i="6"/>
  <c r="I22" i="6" s="1"/>
  <c r="C16" i="6"/>
  <c r="C19" i="6"/>
  <c r="C22" i="6" s="1"/>
  <c r="L16" i="6"/>
  <c r="L19" i="6"/>
  <c r="L22" i="6" s="1"/>
  <c r="F16" i="6"/>
  <c r="O16" i="9"/>
  <c r="O27" i="6"/>
  <c r="O26" i="6"/>
  <c r="I17" i="9"/>
  <c r="C17" i="9"/>
  <c r="F17" i="9"/>
  <c r="L17" i="9"/>
  <c r="O31" i="6"/>
  <c r="O15" i="6"/>
  <c r="O20" i="9" l="1"/>
  <c r="I21" i="9"/>
  <c r="L21" i="9"/>
  <c r="F21" i="9"/>
  <c r="C21" i="9"/>
  <c r="O16" i="6"/>
  <c r="C20" i="6"/>
  <c r="O19" i="6"/>
  <c r="L20" i="6"/>
  <c r="I20" i="6"/>
  <c r="O17" i="9"/>
  <c r="C17" i="6" l="1"/>
  <c r="P16" i="6"/>
  <c r="L17" i="6"/>
  <c r="I17" i="6"/>
  <c r="O21" i="9"/>
  <c r="F17" i="6"/>
  <c r="O17" i="6" s="1"/>
  <c r="O20" i="6"/>
  <c r="P20" i="6" s="1"/>
  <c r="C21" i="6" l="1"/>
  <c r="I21" i="6"/>
  <c r="L21" i="6"/>
  <c r="F21" i="6"/>
  <c r="O21" i="6" l="1"/>
</calcChain>
</file>

<file path=xl/comments1.xml><?xml version="1.0" encoding="utf-8"?>
<comments xmlns="http://schemas.openxmlformats.org/spreadsheetml/2006/main">
  <authors>
    <author>Author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F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I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F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I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</commentList>
</comments>
</file>

<file path=xl/comments6.xml><?xml version="1.0" encoding="utf-8"?>
<comments xmlns="http://schemas.openxmlformats.org/spreadsheetml/2006/main">
  <authors>
    <author>Author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F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I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Izaberi vrednost &gt;=min i &lt;=max iz vrste sezonski faktor mesečni u tom kvartalu.
</t>
        </r>
      </text>
    </comment>
  </commentList>
</comments>
</file>

<file path=xl/sharedStrings.xml><?xml version="1.0" encoding="utf-8"?>
<sst xmlns="http://schemas.openxmlformats.org/spreadsheetml/2006/main" count="324" uniqueCount="59">
  <si>
    <t>MIN</t>
  </si>
  <si>
    <t>MAX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</si>
  <si>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</si>
  <si>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</si>
  <si>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</si>
  <si>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</si>
  <si>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</si>
  <si>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</si>
  <si>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</si>
  <si>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</si>
  <si>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</si>
  <si>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</si>
  <si>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</si>
  <si>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</si>
  <si>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f</t>
  </si>
  <si>
    <t>e</t>
  </si>
  <si>
    <t>d</t>
  </si>
  <si>
    <t>a,b</t>
  </si>
  <si>
    <t>c</t>
  </si>
  <si>
    <t>g</t>
  </si>
  <si>
    <t>b)</t>
  </si>
  <si>
    <t>h</t>
  </si>
  <si>
    <t>Month</t>
  </si>
  <si>
    <t>Power</t>
  </si>
  <si>
    <t>Limits</t>
  </si>
  <si>
    <t>Sum</t>
  </si>
  <si>
    <t>Monthly quantity (mil m3)</t>
  </si>
  <si>
    <t>Monthly participation</t>
  </si>
  <si>
    <t xml:space="preserve">Monthly participation * 12 </t>
  </si>
  <si>
    <t>Seasonal factor - M</t>
  </si>
  <si>
    <t>Kor. season factor*multi M</t>
  </si>
  <si>
    <t>Seasonal factor Q ver.1</t>
  </si>
  <si>
    <t>Seasonal factor Q ver.2</t>
  </si>
  <si>
    <t>Seas. factor*multiplier Q v2</t>
  </si>
  <si>
    <t>Seas. factor*multiplier Q v1</t>
  </si>
  <si>
    <t>Kor. season factor*multi D</t>
  </si>
  <si>
    <t>Kor. season factor*multi WD</t>
  </si>
  <si>
    <t>Corrected                                   Seasonal factor Q</t>
  </si>
  <si>
    <t>Corrected                                Seasonal factor Q</t>
  </si>
  <si>
    <t>Seasonal factor - D</t>
  </si>
  <si>
    <t>Seasonal factor WD</t>
  </si>
  <si>
    <t>Corrected                                   Seasonal factor WD</t>
  </si>
  <si>
    <t>Corrected                Seasonal factor - D</t>
  </si>
  <si>
    <t>Within day multiplier WD</t>
  </si>
  <si>
    <t>Season. factor*multiplier M</t>
  </si>
  <si>
    <t>Season. factor*multiplier D</t>
  </si>
  <si>
    <t>Season. factor*multiplier WD</t>
  </si>
  <si>
    <t xml:space="preserve">Multipliers Q and M  </t>
  </si>
  <si>
    <t xml:space="preserve">Multipliers D and WD  </t>
  </si>
  <si>
    <t xml:space="preserve">Corrected                   Seasonal factor - M </t>
  </si>
  <si>
    <t xml:space="preserve">Seasonal factors and multipliers based on Q transported in 2018, st=1.6 </t>
  </si>
  <si>
    <t xml:space="preserve">Seasonal factors and multipliers based on average Q transported in 2018. - 2022., st=1.6 </t>
  </si>
  <si>
    <t xml:space="preserve">Seasonal factors and multipliers based on Q transported in 2019, st=1.6 </t>
  </si>
  <si>
    <t xml:space="preserve">Seasonal factors and multipliers based on Q transported in 2020, st=1.6 </t>
  </si>
  <si>
    <t xml:space="preserve">Seasonal factors and multipliers based on Q transported in 2021, st=1.6 </t>
  </si>
  <si>
    <t>Daily multiplier D</t>
  </si>
  <si>
    <t>Quarterly multiplier Q</t>
  </si>
  <si>
    <t>Monthly multiplier M</t>
  </si>
  <si>
    <t xml:space="preserve">Seasonal factors and multipliers based on Q transported in 2022, st=1.6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</si>
</sst>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80">
    <xf numFmtId="0" fontId="0" fillId="0" borderId="0" xfId="0"/>
    <xf numFmtId="0" fontId="4" fillId="3" borderId="0" xfId="0" applyFont="1" applyFill="1"/>
    <xf numFmtId="0" fontId="0" fillId="0" borderId="0" xfId="0" applyFill="1" applyAlignment="1">
      <alignment horizontal="center"/>
    </xf>
    <xf numFmtId="0" fontId="0" fillId="3" borderId="0" xfId="0" applyFill="1"/>
    <xf numFmtId="0" fontId="7" fillId="0" borderId="0" xfId="0" applyFont="1" applyAlignment="1">
      <alignment horizontal="center"/>
    </xf>
    <xf numFmtId="2" fontId="0" fillId="4" borderId="0" xfId="0" applyNumberFormat="1" applyFill="1" applyAlignment="1">
      <alignment horizontal="center"/>
    </xf>
    <xf numFmtId="0" fontId="4" fillId="0" borderId="0" xfId="0" applyFont="1"/>
    <xf numFmtId="0" fontId="0" fillId="5" borderId="0" xfId="0" applyFill="1"/>
    <xf numFmtId="0" fontId="4" fillId="5" borderId="0" xfId="0" applyFont="1" applyFill="1"/>
    <xf numFmtId="2" fontId="4" fillId="0" borderId="0" xfId="0" applyNumberFormat="1" applyFont="1" applyFill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0" fillId="0" borderId="1" xfId="0" applyBorder="1"/>
    <xf numFmtId="2" fontId="0" fillId="0" borderId="1" xfId="0" applyNumberFormat="1" applyBorder="1" applyAlignment="1">
      <alignment horizontal="center"/>
    </xf>
    <xf numFmtId="2" fontId="4" fillId="3" borderId="1" xfId="0" applyNumberFormat="1" applyFont="1" applyFill="1" applyBorder="1" applyAlignment="1">
      <alignment horizontal="center"/>
    </xf>
    <xf numFmtId="2" fontId="0" fillId="3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/>
    </xf>
    <xf numFmtId="0" fontId="0" fillId="0" borderId="2" xfId="0" applyBorder="1"/>
    <xf numFmtId="0" fontId="9" fillId="0" borderId="0" xfId="0" applyFont="1"/>
    <xf numFmtId="2" fontId="4" fillId="5" borderId="3" xfId="0" applyNumberFormat="1" applyFont="1" applyFill="1" applyBorder="1" applyAlignment="1">
      <alignment horizontal="center"/>
    </xf>
    <xf numFmtId="2" fontId="0" fillId="5" borderId="3" xfId="0" applyNumberFormat="1" applyFill="1" applyBorder="1" applyAlignment="1">
      <alignment horizontal="center" vertical="center"/>
    </xf>
    <xf numFmtId="2" fontId="0" fillId="0" borderId="0" xfId="0" applyNumberFormat="1"/>
    <xf numFmtId="2" fontId="4" fillId="0" borderId="0" xfId="0" applyNumberFormat="1" applyFont="1" applyAlignment="1">
      <alignment horizontal="center"/>
    </xf>
    <xf numFmtId="2" fontId="9" fillId="0" borderId="0" xfId="0" applyNumberFormat="1" applyFont="1" applyFill="1" applyAlignment="1">
      <alignment horizontal="center"/>
    </xf>
    <xf numFmtId="2" fontId="0" fillId="0" borderId="0" xfId="0" applyNumberFormat="1" applyFill="1" applyAlignment="1">
      <alignment horizontal="center"/>
    </xf>
    <xf numFmtId="0" fontId="0" fillId="0" borderId="0" xfId="0" applyFill="1"/>
    <xf numFmtId="2" fontId="4" fillId="0" borderId="1" xfId="0" applyNumberFormat="1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Fill="1" applyBorder="1" applyAlignment="1">
      <alignment wrapText="1"/>
    </xf>
    <xf numFmtId="2" fontId="0" fillId="0" borderId="0" xfId="0" applyNumberFormat="1" applyFont="1" applyFill="1" applyBorder="1" applyAlignment="1">
      <alignment horizontal="center" vertical="center"/>
    </xf>
    <xf numFmtId="2" fontId="0" fillId="0" borderId="2" xfId="0" applyNumberFormat="1" applyBorder="1" applyAlignment="1">
      <alignment horizontal="center"/>
    </xf>
    <xf numFmtId="0" fontId="2" fillId="7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6" borderId="5" xfId="0" applyFont="1" applyFill="1" applyBorder="1" applyAlignment="1">
      <alignment vertical="center"/>
    </xf>
    <xf numFmtId="0" fontId="4" fillId="6" borderId="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7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 wrapText="1"/>
    </xf>
    <xf numFmtId="0" fontId="12" fillId="3" borderId="1" xfId="0" applyFont="1" applyFill="1" applyBorder="1"/>
    <xf numFmtId="0" fontId="12" fillId="5" borderId="1" xfId="0" applyFont="1" applyFill="1" applyBorder="1"/>
    <xf numFmtId="0" fontId="13" fillId="0" borderId="0" xfId="0" applyFont="1" applyFill="1" applyBorder="1"/>
    <xf numFmtId="0" fontId="0" fillId="0" borderId="5" xfId="0" applyBorder="1"/>
    <xf numFmtId="0" fontId="8" fillId="0" borderId="5" xfId="0" applyFont="1" applyBorder="1" applyAlignment="1">
      <alignment horizontal="center" wrapText="1"/>
    </xf>
    <xf numFmtId="0" fontId="0" fillId="5" borderId="1" xfId="0" applyFill="1" applyBorder="1"/>
    <xf numFmtId="0" fontId="1" fillId="0" borderId="1" xfId="0" applyFont="1" applyFill="1" applyBorder="1"/>
    <xf numFmtId="3" fontId="0" fillId="2" borderId="1" xfId="0" applyNumberFormat="1" applyFill="1" applyBorder="1" applyAlignment="1">
      <alignment horizontal="center"/>
    </xf>
    <xf numFmtId="2" fontId="4" fillId="5" borderId="1" xfId="0" applyNumberFormat="1" applyFont="1" applyFill="1" applyBorder="1" applyAlignment="1">
      <alignment horizontal="center"/>
    </xf>
    <xf numFmtId="2" fontId="4" fillId="5" borderId="1" xfId="0" applyNumberFormat="1" applyFont="1" applyFill="1" applyBorder="1" applyAlignment="1">
      <alignment horizontal="center"/>
    </xf>
    <xf numFmtId="2" fontId="0" fillId="0" borderId="0" xfId="0" quotePrefix="1" applyNumberFormat="1" applyFill="1"/>
    <xf numFmtId="0" fontId="4" fillId="2" borderId="1" xfId="0" applyFont="1" applyFill="1" applyBorder="1" applyAlignment="1">
      <alignment vertical="center" wrapText="1"/>
    </xf>
    <xf numFmtId="2" fontId="4" fillId="5" borderId="1" xfId="0" applyNumberFormat="1" applyFont="1" applyFill="1" applyBorder="1" applyAlignment="1">
      <alignment horizontal="center"/>
    </xf>
    <xf numFmtId="0" fontId="1" fillId="0" borderId="0" xfId="0" applyFont="1"/>
    <xf numFmtId="0" fontId="15" fillId="0" borderId="0" xfId="0" applyFont="1" applyAlignment="1">
      <alignment horizontal="center"/>
    </xf>
    <xf numFmtId="0" fontId="0" fillId="0" borderId="0" xfId="0" applyBorder="1"/>
    <xf numFmtId="0" fontId="1" fillId="0" borderId="0" xfId="0" applyFont="1" applyFill="1" applyBorder="1"/>
    <xf numFmtId="2" fontId="0" fillId="5" borderId="1" xfId="0" applyNumberFormat="1" applyFill="1" applyBorder="1" applyAlignment="1">
      <alignment horizontal="center" vertical="center"/>
    </xf>
    <xf numFmtId="2" fontId="0" fillId="0" borderId="2" xfId="0" applyNumberFormat="1" applyFont="1" applyFill="1" applyBorder="1" applyAlignment="1">
      <alignment horizontal="center" vertical="center"/>
    </xf>
    <xf numFmtId="2" fontId="0" fillId="0" borderId="1" xfId="0" applyNumberFormat="1" applyFont="1" applyFill="1" applyBorder="1" applyAlignment="1">
      <alignment horizontal="center" vertical="center"/>
    </xf>
    <xf numFmtId="2" fontId="0" fillId="5" borderId="2" xfId="0" applyNumberFormat="1" applyFill="1" applyBorder="1" applyAlignment="1">
      <alignment horizontal="center" vertical="center"/>
    </xf>
    <xf numFmtId="2" fontId="0" fillId="0" borderId="4" xfId="0" applyNumberFormat="1" applyFont="1" applyFill="1" applyBorder="1" applyAlignment="1">
      <alignment horizontal="center" vertical="center"/>
    </xf>
    <xf numFmtId="2" fontId="0" fillId="3" borderId="4" xfId="0" applyNumberFormat="1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/>
    </xf>
    <xf numFmtId="2" fontId="4" fillId="5" borderId="1" xfId="0" applyNumberFormat="1" applyFont="1" applyFill="1" applyBorder="1" applyAlignment="1">
      <alignment horizontal="center"/>
    </xf>
    <xf numFmtId="3" fontId="16" fillId="2" borderId="1" xfId="0" applyNumberFormat="1" applyFont="1" applyFill="1" applyBorder="1" applyAlignment="1">
      <alignment horizontal="center"/>
    </xf>
    <xf numFmtId="3" fontId="17" fillId="2" borderId="1" xfId="0" applyNumberFormat="1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 wrapText="1"/>
    </xf>
    <xf numFmtId="0" fontId="14" fillId="5" borderId="1" xfId="0" applyFont="1" applyFill="1" applyBorder="1" applyAlignment="1">
      <alignment horizontal="center" wrapText="1"/>
    </xf>
    <xf numFmtId="0" fontId="15" fillId="0" borderId="0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Fill="1" applyBorder="1" applyAlignment="1">
      <alignment horizontal="center"/>
    </xf>
    <xf numFmtId="2" fontId="4" fillId="0" borderId="3" xfId="0" applyNumberFormat="1" applyFont="1" applyFill="1" applyBorder="1" applyAlignment="1">
      <alignment horizontal="center"/>
    </xf>
    <xf numFmtId="2" fontId="4" fillId="0" borderId="2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/>
    </xf>
    <xf numFmtId="2" fontId="0" fillId="5" borderId="1" xfId="0" applyNumberForma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/>
    </xf>
    <xf numFmtId="2" fontId="4" fillId="5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</cellXfs>
  <cellStyles count="2">
    <cellStyle name="Dziesiętny 2" xfId="1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8"/>
  <sheetViews>
    <sheetView tabSelected="1" zoomScale="85" zoomScaleNormal="85" workbookViewId="0">
      <selection activeCell="B3" sqref="B3"/>
    </sheetView>
  </sheetViews>
  <sheetFormatPr defaultRowHeight="15" x14ac:dyDescent="0.25"/>
  <cols>
    <col min="1" max="1" width="2" customWidth="1"/>
    <col min="2" max="2" width="27.7109375" customWidth="1"/>
    <col min="3" max="3" width="8.7109375" customWidth="1"/>
    <col min="4" max="4" width="8.5703125" customWidth="1"/>
    <col min="5" max="5" width="12.5703125" customWidth="1"/>
    <col min="6" max="7" width="8.85546875" customWidth="1"/>
    <col min="8" max="8" width="10.85546875" customWidth="1"/>
    <col min="9" max="9" width="9.5703125" customWidth="1"/>
    <col min="10" max="10" width="8.7109375" customWidth="1"/>
    <col min="12" max="12" width="9" customWidth="1"/>
    <col min="13" max="13" width="9.42578125" customWidth="1"/>
    <col min="14" max="14" width="9.28515625" customWidth="1"/>
    <col min="15" max="15" width="8.140625" customWidth="1"/>
    <col min="17" max="17" width="11.42578125" customWidth="1"/>
  </cols>
  <sheetData>
    <row r="1" spans="1:18" ht="15.75" customHeight="1" x14ac:dyDescent="0.25">
      <c r="B1" s="32" t="s">
        <v>23</v>
      </c>
      <c r="C1" s="33">
        <v>1.6</v>
      </c>
      <c r="D1" s="34"/>
      <c r="E1" s="35"/>
      <c r="F1" s="36"/>
      <c r="G1" s="37"/>
      <c r="H1" s="39" t="s">
        <v>24</v>
      </c>
      <c r="I1" s="38" t="s">
        <v>0</v>
      </c>
      <c r="J1" s="38" t="s">
        <v>1</v>
      </c>
    </row>
    <row r="2" spans="1:18" ht="26.25" customHeight="1" x14ac:dyDescent="0.25">
      <c r="B2" s="32" t="s">
        <v>57</v>
      </c>
      <c r="C2" s="33">
        <v>1.2</v>
      </c>
      <c r="D2" s="34"/>
      <c r="E2" s="51" t="s">
        <v>55</v>
      </c>
      <c r="F2" s="33">
        <v>2</v>
      </c>
      <c r="G2" s="37"/>
      <c r="H2" s="39" t="s">
        <v>47</v>
      </c>
      <c r="I2" s="31">
        <v>1</v>
      </c>
      <c r="J2" s="31">
        <v>1.5</v>
      </c>
      <c r="N2" s="18"/>
      <c r="O2" s="18"/>
    </row>
    <row r="3" spans="1:18" ht="27.75" customHeight="1" x14ac:dyDescent="0.25">
      <c r="B3" s="32" t="s">
        <v>56</v>
      </c>
      <c r="C3" s="33">
        <v>1.1000000000000001</v>
      </c>
      <c r="D3" s="34"/>
      <c r="E3" s="51" t="s">
        <v>43</v>
      </c>
      <c r="F3" s="33">
        <v>2.2000000000000002</v>
      </c>
      <c r="G3" s="37"/>
      <c r="H3" s="39" t="s">
        <v>48</v>
      </c>
      <c r="I3" s="31">
        <v>1</v>
      </c>
      <c r="J3" s="31">
        <v>3</v>
      </c>
    </row>
    <row r="4" spans="1:18" ht="22.5" customHeight="1" x14ac:dyDescent="0.3">
      <c r="B4" s="42" t="s">
        <v>51</v>
      </c>
      <c r="C4" s="2"/>
      <c r="D4" s="2"/>
    </row>
    <row r="5" spans="1:18" x14ac:dyDescent="0.25">
      <c r="B5" s="10" t="s">
        <v>22</v>
      </c>
      <c r="C5" s="11" t="s">
        <v>2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7</v>
      </c>
      <c r="I5" s="11" t="s">
        <v>8</v>
      </c>
      <c r="J5" s="11" t="s">
        <v>9</v>
      </c>
      <c r="K5" s="11" t="s">
        <v>10</v>
      </c>
      <c r="L5" s="11" t="s">
        <v>11</v>
      </c>
      <c r="M5" s="11" t="s">
        <v>12</v>
      </c>
      <c r="N5" s="11" t="s">
        <v>13</v>
      </c>
      <c r="O5" s="11" t="s">
        <v>25</v>
      </c>
    </row>
    <row r="6" spans="1:18" x14ac:dyDescent="0.25">
      <c r="A6" t="s">
        <v>17</v>
      </c>
      <c r="B6" s="46" t="s">
        <v>26</v>
      </c>
      <c r="C6" s="47">
        <f>+('Mulplier and season factor 2018'!C6+'Mulplier and season factor 2019'!C6+'Mulplier and season factor 2020'!C6+'Mulplier and season factor 2021'!C6+'Mulplier and season factor 2022'!C6)/5</f>
        <v>415.62062380000009</v>
      </c>
      <c r="D6" s="47">
        <f>+('Mulplier and season factor 2018'!D6+'Mulplier and season factor 2019'!D6+'Mulplier and season factor 2020'!D6+'Mulplier and season factor 2021'!D6+'Mulplier and season factor 2022'!D6)/5</f>
        <v>344.08612439999996</v>
      </c>
      <c r="E6" s="47">
        <f>+('Mulplier and season factor 2018'!E6+'Mulplier and season factor 2019'!E6+'Mulplier and season factor 2020'!E6+'Mulplier and season factor 2021'!E6+'Mulplier and season factor 2022'!E6)/5</f>
        <v>313.7665834</v>
      </c>
      <c r="F6" s="47">
        <f>+('Mulplier and season factor 2018'!F6+'Mulplier and season factor 2019'!F6+'Mulplier and season factor 2020'!F6+'Mulplier and season factor 2021'!F6+'Mulplier and season factor 2022'!F6)/5</f>
        <v>208.39136239999999</v>
      </c>
      <c r="G6" s="47">
        <f>+('Mulplier and season factor 2018'!G6+'Mulplier and season factor 2019'!G6+'Mulplier and season factor 2020'!G6+'Mulplier and season factor 2021'!G6+'Mulplier and season factor 2022'!G6)/5</f>
        <v>174.47939019999998</v>
      </c>
      <c r="H6" s="47">
        <f>+('Mulplier and season factor 2018'!H6+'Mulplier and season factor 2019'!H6+'Mulplier and season factor 2020'!H6+'Mulplier and season factor 2021'!H6+'Mulplier and season factor 2022'!H6)/5</f>
        <v>165.2013992</v>
      </c>
      <c r="I6" s="47">
        <f>+('Mulplier and season factor 2018'!I6+'Mulplier and season factor 2019'!I6+'Mulplier and season factor 2020'!I6+'Mulplier and season factor 2021'!I6+'Mulplier and season factor 2022'!I6)/5</f>
        <v>180.02949419999999</v>
      </c>
      <c r="J6" s="47">
        <f>+('Mulplier and season factor 2018'!J6+'Mulplier and season factor 2019'!J6+'Mulplier and season factor 2020'!J6+'Mulplier and season factor 2021'!J6+'Mulplier and season factor 2022'!J6)/5</f>
        <v>176.26713160000003</v>
      </c>
      <c r="K6" s="47">
        <f>+('Mulplier and season factor 2018'!K6+'Mulplier and season factor 2019'!K6+'Mulplier and season factor 2020'!K6+'Mulplier and season factor 2021'!K6+'Mulplier and season factor 2022'!K6)/5</f>
        <v>197.635301</v>
      </c>
      <c r="L6" s="47">
        <f>+('Mulplier and season factor 2018'!L6+'Mulplier and season factor 2019'!L6+'Mulplier and season factor 2020'!L6+'Mulplier and season factor 2021'!L6+'Mulplier and season factor 2022'!L6)/5</f>
        <v>252.33567651617932</v>
      </c>
      <c r="M6" s="47">
        <f>+('Mulplier and season factor 2018'!M6+'Mulplier and season factor 2019'!M6+'Mulplier and season factor 2020'!M6+'Mulplier and season factor 2021'!M6+'Mulplier and season factor 2022'!M6)/5</f>
        <v>331.13865863664716</v>
      </c>
      <c r="N6" s="47">
        <f>+('Mulplier and season factor 2018'!N6+'Mulplier and season factor 2019'!N6+'Mulplier and season factor 2020'!N6+'Mulplier and season factor 2021'!N6+'Mulplier and season factor 2022'!N6)/5</f>
        <v>393.42471574074074</v>
      </c>
      <c r="O6" s="16">
        <f>SUM(C6:N6)</f>
        <v>3152.3764610935668</v>
      </c>
      <c r="P6" t="s">
        <v>20</v>
      </c>
    </row>
    <row r="7" spans="1:18" x14ac:dyDescent="0.25">
      <c r="A7" t="s">
        <v>18</v>
      </c>
      <c r="B7" s="12" t="s">
        <v>27</v>
      </c>
      <c r="C7" s="13">
        <f>C6/$O$6</f>
        <v>0.13184358814042796</v>
      </c>
      <c r="D7" s="13">
        <f t="shared" ref="D7:N7" si="0">D6/$O$6</f>
        <v>0.10915134300953246</v>
      </c>
      <c r="E7" s="13">
        <f t="shared" si="0"/>
        <v>9.9533348022511764E-2</v>
      </c>
      <c r="F7" s="13">
        <f t="shared" si="0"/>
        <v>6.6106115488411096E-2</v>
      </c>
      <c r="G7" s="13">
        <f t="shared" si="0"/>
        <v>5.5348525898925367E-2</v>
      </c>
      <c r="H7" s="13">
        <f t="shared" si="0"/>
        <v>5.2405352355248597E-2</v>
      </c>
      <c r="I7" s="13">
        <f t="shared" si="0"/>
        <v>5.7109135416379596E-2</v>
      </c>
      <c r="J7" s="13">
        <f t="shared" si="0"/>
        <v>5.5915635005995619E-2</v>
      </c>
      <c r="K7" s="13">
        <f t="shared" si="0"/>
        <v>6.2694066980642227E-2</v>
      </c>
      <c r="L7" s="13">
        <f t="shared" si="0"/>
        <v>8.0046174570356829E-2</v>
      </c>
      <c r="M7" s="13">
        <f t="shared" si="0"/>
        <v>0.10504413502750695</v>
      </c>
      <c r="N7" s="13">
        <f t="shared" si="0"/>
        <v>0.12480258008406166</v>
      </c>
      <c r="O7" s="5"/>
      <c r="P7" s="50"/>
      <c r="Q7" s="25"/>
    </row>
    <row r="8" spans="1:18" x14ac:dyDescent="0.25">
      <c r="A8" t="s">
        <v>16</v>
      </c>
      <c r="B8" s="12" t="s">
        <v>28</v>
      </c>
      <c r="C8" s="13">
        <f>IF(C7=0,IF($O$7&lt;0.1,$O$7,0.1),C7*12)</f>
        <v>1.5821230576851355</v>
      </c>
      <c r="D8" s="13">
        <f t="shared" ref="D8:N8" si="1">IF(D7=0,IF($O$7&lt;0.1,$O$7,0.1),D7*12)</f>
        <v>1.3098161161143895</v>
      </c>
      <c r="E8" s="13">
        <f t="shared" si="1"/>
        <v>1.1944001762701411</v>
      </c>
      <c r="F8" s="13">
        <f t="shared" si="1"/>
        <v>0.7932733858609331</v>
      </c>
      <c r="G8" s="13">
        <f t="shared" si="1"/>
        <v>0.66418231078710444</v>
      </c>
      <c r="H8" s="13">
        <f t="shared" si="1"/>
        <v>0.62886422826298316</v>
      </c>
      <c r="I8" s="13">
        <f t="shared" si="1"/>
        <v>0.68530962499655512</v>
      </c>
      <c r="J8" s="13">
        <f t="shared" si="1"/>
        <v>0.67098762007194745</v>
      </c>
      <c r="K8" s="13">
        <f t="shared" si="1"/>
        <v>0.75232880376770672</v>
      </c>
      <c r="L8" s="13">
        <f t="shared" si="1"/>
        <v>0.96055409484428189</v>
      </c>
      <c r="M8" s="13">
        <f t="shared" si="1"/>
        <v>1.2605296203300833</v>
      </c>
      <c r="N8" s="13">
        <f t="shared" si="1"/>
        <v>1.4976309610087399</v>
      </c>
      <c r="O8" s="24">
        <f>SUM(C8:N8)</f>
        <v>12.000000000000002</v>
      </c>
    </row>
    <row r="9" spans="1:18" ht="6.75" customHeight="1" x14ac:dyDescent="0.25">
      <c r="B9" s="17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4"/>
      <c r="P9" s="25"/>
      <c r="Q9" s="25"/>
    </row>
    <row r="10" spans="1:18" ht="15.75" x14ac:dyDescent="0.25">
      <c r="A10" t="s">
        <v>15</v>
      </c>
      <c r="B10" s="40" t="s">
        <v>29</v>
      </c>
      <c r="C10" s="14">
        <f>ROUND(C8^$C$1,2)</f>
        <v>2.08</v>
      </c>
      <c r="D10" s="14">
        <f t="shared" ref="D10:N10" si="2">ROUND(D8^$C$1,2)</f>
        <v>1.54</v>
      </c>
      <c r="E10" s="14">
        <f t="shared" si="2"/>
        <v>1.33</v>
      </c>
      <c r="F10" s="14">
        <f t="shared" si="2"/>
        <v>0.69</v>
      </c>
      <c r="G10" s="14">
        <f t="shared" si="2"/>
        <v>0.52</v>
      </c>
      <c r="H10" s="14">
        <f t="shared" si="2"/>
        <v>0.48</v>
      </c>
      <c r="I10" s="14">
        <f t="shared" si="2"/>
        <v>0.55000000000000004</v>
      </c>
      <c r="J10" s="14">
        <f t="shared" si="2"/>
        <v>0.53</v>
      </c>
      <c r="K10" s="14">
        <f t="shared" si="2"/>
        <v>0.63</v>
      </c>
      <c r="L10" s="14">
        <f t="shared" si="2"/>
        <v>0.94</v>
      </c>
      <c r="M10" s="14">
        <f t="shared" si="2"/>
        <v>1.45</v>
      </c>
      <c r="N10" s="14">
        <f t="shared" si="2"/>
        <v>1.91</v>
      </c>
      <c r="O10" s="23">
        <f>SUM(C10:N10)/12</f>
        <v>1.0541666666666667</v>
      </c>
    </row>
    <row r="11" spans="1:18" x14ac:dyDescent="0.25">
      <c r="A11" t="s">
        <v>14</v>
      </c>
      <c r="B11" s="46" t="s">
        <v>44</v>
      </c>
      <c r="C11" s="26">
        <f>C10*$C$2</f>
        <v>2.496</v>
      </c>
      <c r="D11" s="26">
        <f t="shared" ref="D11:N13" si="3">D10*$C$2</f>
        <v>1.8479999999999999</v>
      </c>
      <c r="E11" s="26">
        <f t="shared" si="3"/>
        <v>1.5960000000000001</v>
      </c>
      <c r="F11" s="26">
        <f t="shared" si="3"/>
        <v>0.82799999999999996</v>
      </c>
      <c r="G11" s="26">
        <f t="shared" si="3"/>
        <v>0.624</v>
      </c>
      <c r="H11" s="26">
        <f t="shared" si="3"/>
        <v>0.57599999999999996</v>
      </c>
      <c r="I11" s="26">
        <f t="shared" si="3"/>
        <v>0.66</v>
      </c>
      <c r="J11" s="26">
        <f t="shared" si="3"/>
        <v>0.63600000000000001</v>
      </c>
      <c r="K11" s="26">
        <f t="shared" si="3"/>
        <v>0.75600000000000001</v>
      </c>
      <c r="L11" s="26">
        <f t="shared" si="3"/>
        <v>1.1279999999999999</v>
      </c>
      <c r="M11" s="26">
        <f t="shared" si="3"/>
        <v>1.74</v>
      </c>
      <c r="N11" s="26">
        <f t="shared" si="3"/>
        <v>2.2919999999999998</v>
      </c>
      <c r="O11" s="23">
        <f>AVERAGE(C11:N11)</f>
        <v>1.2649999999999999</v>
      </c>
      <c r="P11" s="1" t="str">
        <f>IF(AND(O11&gt;=$I$2,O11&lt;=$J$2),"Seasonal factor is OK.","Korrection is necessary.")</f>
        <v>Seasonal factor is OK.</v>
      </c>
      <c r="Q11" s="3"/>
      <c r="R11" s="3"/>
    </row>
    <row r="12" spans="1:18" ht="31.5" customHeight="1" x14ac:dyDescent="0.25">
      <c r="A12" t="s">
        <v>21</v>
      </c>
      <c r="B12" s="67" t="s">
        <v>49</v>
      </c>
      <c r="C12" s="15">
        <f>ROUND(IF(AND($O$11&gt;=$I$2,$O$11&lt;=$J$2),C10,IF($O$11&gt;$J$2,$J$2/$O$11*C10,$I$2/$O$11*C10)),2)</f>
        <v>2.08</v>
      </c>
      <c r="D12" s="15">
        <f t="shared" ref="D12:N12" si="4">ROUND(IF(AND($O$11&gt;=$I$2,$O$11&lt;=$J$2),D10,IF($O$11&gt;$J$2,$J$2/$O$11*D10,$I$2/$O$11*D10)),2)</f>
        <v>1.54</v>
      </c>
      <c r="E12" s="15">
        <f t="shared" si="4"/>
        <v>1.33</v>
      </c>
      <c r="F12" s="15">
        <f t="shared" si="4"/>
        <v>0.69</v>
      </c>
      <c r="G12" s="15">
        <f t="shared" si="4"/>
        <v>0.52</v>
      </c>
      <c r="H12" s="15">
        <f t="shared" si="4"/>
        <v>0.48</v>
      </c>
      <c r="I12" s="15">
        <f t="shared" si="4"/>
        <v>0.55000000000000004</v>
      </c>
      <c r="J12" s="15">
        <f t="shared" si="4"/>
        <v>0.53</v>
      </c>
      <c r="K12" s="15">
        <f t="shared" si="4"/>
        <v>0.63</v>
      </c>
      <c r="L12" s="15">
        <f t="shared" si="4"/>
        <v>0.94</v>
      </c>
      <c r="M12" s="15">
        <f t="shared" si="4"/>
        <v>1.45</v>
      </c>
      <c r="N12" s="15">
        <f t="shared" si="4"/>
        <v>1.91</v>
      </c>
      <c r="O12" s="9">
        <f>SUM(C12:N12)/12</f>
        <v>1.0541666666666667</v>
      </c>
      <c r="Q12" s="21"/>
    </row>
    <row r="13" spans="1:18" ht="17.25" customHeight="1" x14ac:dyDescent="0.25">
      <c r="A13" t="s">
        <v>19</v>
      </c>
      <c r="B13" s="46" t="s">
        <v>30</v>
      </c>
      <c r="C13" s="26">
        <f>C12*$C$2</f>
        <v>2.496</v>
      </c>
      <c r="D13" s="26">
        <f t="shared" si="3"/>
        <v>1.8479999999999999</v>
      </c>
      <c r="E13" s="26">
        <f t="shared" si="3"/>
        <v>1.5960000000000001</v>
      </c>
      <c r="F13" s="26">
        <f t="shared" si="3"/>
        <v>0.82799999999999996</v>
      </c>
      <c r="G13" s="26">
        <f t="shared" si="3"/>
        <v>0.624</v>
      </c>
      <c r="H13" s="26">
        <f t="shared" si="3"/>
        <v>0.57599999999999996</v>
      </c>
      <c r="I13" s="26">
        <f t="shared" si="3"/>
        <v>0.66</v>
      </c>
      <c r="J13" s="26">
        <f t="shared" si="3"/>
        <v>0.63600000000000001</v>
      </c>
      <c r="K13" s="26">
        <f t="shared" si="3"/>
        <v>0.75600000000000001</v>
      </c>
      <c r="L13" s="26">
        <f t="shared" si="3"/>
        <v>1.1279999999999999</v>
      </c>
      <c r="M13" s="26">
        <f t="shared" si="3"/>
        <v>1.74</v>
      </c>
      <c r="N13" s="26">
        <f t="shared" si="3"/>
        <v>2.2919999999999998</v>
      </c>
      <c r="O13" s="23">
        <f>SUM(C13:N13)/12</f>
        <v>1.2649999999999999</v>
      </c>
      <c r="Q13" s="21"/>
    </row>
    <row r="14" spans="1:18" ht="9" customHeight="1" x14ac:dyDescent="0.25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9"/>
    </row>
    <row r="15" spans="1:18" ht="15.75" x14ac:dyDescent="0.25">
      <c r="B15" s="41" t="s">
        <v>31</v>
      </c>
      <c r="C15" s="78">
        <f>AVERAGE(C12:E12)</f>
        <v>1.6500000000000001</v>
      </c>
      <c r="D15" s="79"/>
      <c r="E15" s="79"/>
      <c r="F15" s="78">
        <f>AVERAGE(F12:H12)</f>
        <v>0.56333333333333335</v>
      </c>
      <c r="G15" s="79"/>
      <c r="H15" s="79"/>
      <c r="I15" s="78">
        <f>AVERAGE(I12:K12)</f>
        <v>0.56999999999999995</v>
      </c>
      <c r="J15" s="79"/>
      <c r="K15" s="79"/>
      <c r="L15" s="78">
        <f>AVERAGE(L12:N12)</f>
        <v>1.4333333333333333</v>
      </c>
      <c r="M15" s="79"/>
      <c r="N15" s="79"/>
      <c r="O15" s="23">
        <f>SUM(C15:N15)/4</f>
        <v>1.0541666666666667</v>
      </c>
    </row>
    <row r="16" spans="1:18" x14ac:dyDescent="0.25">
      <c r="B16" s="46" t="s">
        <v>34</v>
      </c>
      <c r="C16" s="72">
        <f>C15*$C$3</f>
        <v>1.8150000000000004</v>
      </c>
      <c r="D16" s="73"/>
      <c r="E16" s="74"/>
      <c r="F16" s="72">
        <f t="shared" ref="F16" si="5">F15*$C$3</f>
        <v>0.6196666666666667</v>
      </c>
      <c r="G16" s="73"/>
      <c r="H16" s="74"/>
      <c r="I16" s="72">
        <f t="shared" ref="I16" si="6">I15*$C$3</f>
        <v>0.627</v>
      </c>
      <c r="J16" s="73"/>
      <c r="K16" s="74"/>
      <c r="L16" s="72">
        <f t="shared" ref="L16" si="7">L15*$C$3</f>
        <v>1.5766666666666669</v>
      </c>
      <c r="M16" s="73"/>
      <c r="N16" s="74"/>
      <c r="O16" s="23">
        <f>SUM(C16:N16)/4</f>
        <v>1.1595833333333336</v>
      </c>
      <c r="P16" s="8" t="str">
        <f>IF(AND(O16&gt;=$I$2,O16&lt;=$J$2),"Seasonal factor is OK.","Korrection is necessary.")</f>
        <v>Seasonal factor is OK.</v>
      </c>
      <c r="Q16" s="7"/>
      <c r="R16" s="7"/>
    </row>
    <row r="17" spans="2:18" ht="31.5" x14ac:dyDescent="0.25">
      <c r="B17" s="68" t="s">
        <v>38</v>
      </c>
      <c r="C17" s="75">
        <f>IF(AND($O$15&gt;=$I$2,$O$15&lt;=$J$2),C15,IF($O$15&gt;$J$2,$J$2/$O$15*C15,$I$2/$O$15*C15))</f>
        <v>1.6500000000000001</v>
      </c>
      <c r="D17" s="75"/>
      <c r="E17" s="75"/>
      <c r="F17" s="75">
        <f>IF(AND($O$15&gt;=$I$2,$O$15&lt;=$J$2),F15,IF($O$15&gt;$J$2,$J$2/$O$15*F15,$I$2/$O$15*F15))</f>
        <v>0.56333333333333335</v>
      </c>
      <c r="G17" s="75"/>
      <c r="H17" s="75"/>
      <c r="I17" s="75">
        <f>IF(AND($O$15&gt;=$I$2,$O$15&lt;=$J$2),I15,IF($O$15&gt;$J$2,$J$2/$O$15*I15,$I$2/$O$15*I15))</f>
        <v>0.56999999999999995</v>
      </c>
      <c r="J17" s="75"/>
      <c r="K17" s="75"/>
      <c r="L17" s="75">
        <f>IF(AND($O$15&gt;=$I$2,$O$15&lt;=$J$2),L15,IF($O$15&gt;$J$2,$J$2/$O$15*L15,$I$2/$O$15*L15))</f>
        <v>1.4333333333333333</v>
      </c>
      <c r="M17" s="75"/>
      <c r="N17" s="75"/>
      <c r="O17" s="9">
        <f>SUM(C17:N17)*$C$3/4</f>
        <v>1.1595833333333334</v>
      </c>
      <c r="Q17" s="21"/>
    </row>
    <row r="18" spans="2:18" ht="8.25" customHeight="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53"/>
    </row>
    <row r="19" spans="2:18" ht="15.75" x14ac:dyDescent="0.25">
      <c r="B19" s="41" t="s">
        <v>32</v>
      </c>
      <c r="C19" s="77">
        <v>1.6</v>
      </c>
      <c r="D19" s="77"/>
      <c r="E19" s="77"/>
      <c r="F19" s="77">
        <v>0.6</v>
      </c>
      <c r="G19" s="77"/>
      <c r="H19" s="77"/>
      <c r="I19" s="77">
        <v>0.6</v>
      </c>
      <c r="J19" s="77"/>
      <c r="K19" s="77"/>
      <c r="L19" s="77">
        <v>1.4</v>
      </c>
      <c r="M19" s="77"/>
      <c r="N19" s="77"/>
      <c r="O19" s="23">
        <f>SUM(C19:N19)/4</f>
        <v>1.05</v>
      </c>
    </row>
    <row r="20" spans="2:18" x14ac:dyDescent="0.25">
      <c r="B20" s="46" t="s">
        <v>33</v>
      </c>
      <c r="C20" s="72">
        <f>C19*$C$3</f>
        <v>1.7600000000000002</v>
      </c>
      <c r="D20" s="73"/>
      <c r="E20" s="74"/>
      <c r="F20" s="72">
        <f t="shared" ref="F20" si="8">F19*$C$3</f>
        <v>0.66</v>
      </c>
      <c r="G20" s="73"/>
      <c r="H20" s="74"/>
      <c r="I20" s="72">
        <f t="shared" ref="I20" si="9">I19*$C$3</f>
        <v>0.66</v>
      </c>
      <c r="J20" s="73"/>
      <c r="K20" s="74"/>
      <c r="L20" s="72">
        <f t="shared" ref="L20" si="10">L19*$C$3</f>
        <v>1.54</v>
      </c>
      <c r="M20" s="73"/>
      <c r="N20" s="74"/>
      <c r="O20" s="23">
        <f>SUM(C20:N20)/4</f>
        <v>1.1550000000000002</v>
      </c>
      <c r="P20" s="8" t="str">
        <f>IF(AND(O20&gt;=$I$2,O20&lt;=$J$2),"Seasonal factor is OK.","Korrection is necessary.")</f>
        <v>Seasonal factor is OK.</v>
      </c>
      <c r="Q20" s="7"/>
      <c r="R20" s="7"/>
    </row>
    <row r="21" spans="2:18" ht="30.75" customHeight="1" x14ac:dyDescent="0.25">
      <c r="B21" s="68" t="s">
        <v>37</v>
      </c>
      <c r="C21" s="75">
        <f>IF(AND($O$19&gt;=$I$2,$O$19&lt;=$J$2),C19,IF($O$19&gt;$J$2,$J$2/$O$19*C19,$I$2/$O$19*C19))</f>
        <v>1.6</v>
      </c>
      <c r="D21" s="75"/>
      <c r="E21" s="75"/>
      <c r="F21" s="75">
        <f>IF(AND($O$19&gt;=$I$2,$O$19&lt;=$J$2),F19,IF($O$19&gt;$J$2,$J$2/$O$19*F19,$I$2/$O$19*F19))</f>
        <v>0.6</v>
      </c>
      <c r="G21" s="75"/>
      <c r="H21" s="75"/>
      <c r="I21" s="75">
        <f>IF(AND($O$19&gt;=$I$2,$O$19&lt;=$J$2),I19,IF($O$19&gt;$J$2,$J$2/$O$19*I19,$I$2/$O$19*I19))</f>
        <v>0.6</v>
      </c>
      <c r="J21" s="75"/>
      <c r="K21" s="75"/>
      <c r="L21" s="75">
        <f>IF(AND($O$19&gt;=$I$2,$O$19&lt;=$J$2),L19,IF($O$19&gt;$J$2,$J$2/$O$19*L19,$I$2/$O$19*L19))</f>
        <v>1.4</v>
      </c>
      <c r="M21" s="75"/>
      <c r="N21" s="75"/>
      <c r="O21" s="9">
        <f>SUM(C21:N21)/4</f>
        <v>1.05</v>
      </c>
    </row>
    <row r="22" spans="2:18" ht="25.5" customHeight="1" x14ac:dyDescent="0.25">
      <c r="B22" s="45"/>
      <c r="C22" s="76" t="str">
        <f>IF(AND(C19&gt;=MIN(C12:E12),C19&lt;=MAX(C12:E12)),"min value in quartal &lt;Seasonal Q&lt; max value in quartal ", "Seasonal Q ver 2 is not line with NC TAR")</f>
        <v xml:space="preserve">min value in quartal &lt;Seasonal Q&lt; max value in quartal </v>
      </c>
      <c r="D22" s="76"/>
      <c r="E22" s="76"/>
      <c r="F22" s="76" t="str">
        <f>IF(AND(F19&gt;=MIN(F12:H12),F19&lt;=MAX(F12:H12)),"min value in quartal &lt;Seasonal Q&lt; max value in quartal", "Seasonal Q ver 2 is not line with NC TAR")</f>
        <v>min value in quartal &lt;Seasonal Q&lt; max value in quartal</v>
      </c>
      <c r="G22" s="76"/>
      <c r="H22" s="76"/>
      <c r="I22" s="76" t="str">
        <f>IF(AND(I19&gt;=MIN(I12:K12),I19&lt;=MAX(I12:K12)),"min value in quartal &lt;Seasonal Q&lt; max value in quartal", "Seasonal Q ver 2 is not line with NC TAR")</f>
        <v>min value in quartal &lt;Seasonal Q&lt; max value in quartal</v>
      </c>
      <c r="J22" s="76"/>
      <c r="K22" s="76"/>
      <c r="L22" s="76" t="str">
        <f>IF(AND(L19&gt;=MIN(L12:N12),L19&lt;=MAX(L12:N12)),"min value in quartal &lt;Seasonal Q&lt; max value in quartal", "Seasonal Q ver 2 is not line with NC TAR")</f>
        <v>min value in quartal &lt;Seasonal Q&lt; max value in quartal</v>
      </c>
      <c r="M22" s="76"/>
      <c r="N22" s="76"/>
      <c r="O22" s="22"/>
      <c r="P22" s="27"/>
      <c r="Q22" s="21"/>
    </row>
    <row r="23" spans="2:18" ht="9" customHeight="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2"/>
      <c r="P23" s="27"/>
      <c r="Q23" s="21"/>
    </row>
    <row r="24" spans="2:18" ht="15.75" x14ac:dyDescent="0.25">
      <c r="B24" s="40" t="s">
        <v>39</v>
      </c>
      <c r="C24" s="14">
        <f>ROUND(C8^$C$1,2)</f>
        <v>2.08</v>
      </c>
      <c r="D24" s="14">
        <f t="shared" ref="D24:N24" si="11">ROUND(D8^$C$1,2)</f>
        <v>1.54</v>
      </c>
      <c r="E24" s="14">
        <f t="shared" si="11"/>
        <v>1.33</v>
      </c>
      <c r="F24" s="14">
        <f t="shared" si="11"/>
        <v>0.69</v>
      </c>
      <c r="G24" s="14">
        <f t="shared" si="11"/>
        <v>0.52</v>
      </c>
      <c r="H24" s="14">
        <f t="shared" si="11"/>
        <v>0.48</v>
      </c>
      <c r="I24" s="14">
        <f t="shared" si="11"/>
        <v>0.55000000000000004</v>
      </c>
      <c r="J24" s="14">
        <f t="shared" si="11"/>
        <v>0.53</v>
      </c>
      <c r="K24" s="14">
        <f t="shared" si="11"/>
        <v>0.63</v>
      </c>
      <c r="L24" s="14">
        <f t="shared" si="11"/>
        <v>0.94</v>
      </c>
      <c r="M24" s="14">
        <f t="shared" si="11"/>
        <v>1.45</v>
      </c>
      <c r="N24" s="14">
        <f t="shared" si="11"/>
        <v>1.91</v>
      </c>
      <c r="O24" s="23">
        <f>SUM(C24:N24)/12</f>
        <v>1.0541666666666667</v>
      </c>
    </row>
    <row r="25" spans="2:18" x14ac:dyDescent="0.25">
      <c r="B25" s="46" t="s">
        <v>45</v>
      </c>
      <c r="C25" s="26">
        <f>C24*$F$2</f>
        <v>4.16</v>
      </c>
      <c r="D25" s="26">
        <f t="shared" ref="D25:N27" si="12">D24*$F$2</f>
        <v>3.08</v>
      </c>
      <c r="E25" s="26">
        <f t="shared" si="12"/>
        <v>2.66</v>
      </c>
      <c r="F25" s="26">
        <f t="shared" si="12"/>
        <v>1.38</v>
      </c>
      <c r="G25" s="26">
        <f t="shared" si="12"/>
        <v>1.04</v>
      </c>
      <c r="H25" s="26">
        <f t="shared" si="12"/>
        <v>0.96</v>
      </c>
      <c r="I25" s="26">
        <f t="shared" si="12"/>
        <v>1.1000000000000001</v>
      </c>
      <c r="J25" s="26">
        <f t="shared" si="12"/>
        <v>1.06</v>
      </c>
      <c r="K25" s="26">
        <f t="shared" si="12"/>
        <v>1.26</v>
      </c>
      <c r="L25" s="26">
        <f t="shared" si="12"/>
        <v>1.88</v>
      </c>
      <c r="M25" s="26">
        <f t="shared" si="12"/>
        <v>2.9</v>
      </c>
      <c r="N25" s="26">
        <f t="shared" si="12"/>
        <v>3.82</v>
      </c>
      <c r="O25" s="23">
        <f>SUM(C25:N25)/12</f>
        <v>2.1083333333333334</v>
      </c>
      <c r="P25" s="1" t="str">
        <f>IF(AND(O25&gt;=$I$3,O25&lt;=$J$3),"Seasonal factor is OK.","Korrection is necessary.")</f>
        <v>Seasonal factor is OK.</v>
      </c>
      <c r="Q25" s="3"/>
      <c r="R25" s="3"/>
    </row>
    <row r="26" spans="2:18" ht="27" customHeight="1" x14ac:dyDescent="0.25">
      <c r="B26" s="67" t="s">
        <v>42</v>
      </c>
      <c r="C26" s="15">
        <f>ROUND(IF(AND($O$25&gt;=$I$3,$O$25&lt;=$J$3),C24,IF($O$25&gt;$J$3,$J$3/$O$25*C24,$I$3/$O$25*C24)),2)</f>
        <v>2.08</v>
      </c>
      <c r="D26" s="15">
        <f t="shared" ref="D26:N26" si="13">ROUND(IF(AND($O$25&gt;=$I$3,$O$25&lt;=$J$3),D24,IF($O$25&gt;$J$3,$J$3/$O$25*D24,$I$3/$O$25*D24)),2)</f>
        <v>1.54</v>
      </c>
      <c r="E26" s="15">
        <f t="shared" si="13"/>
        <v>1.33</v>
      </c>
      <c r="F26" s="15">
        <f t="shared" si="13"/>
        <v>0.69</v>
      </c>
      <c r="G26" s="15">
        <f t="shared" si="13"/>
        <v>0.52</v>
      </c>
      <c r="H26" s="15">
        <f t="shared" si="13"/>
        <v>0.48</v>
      </c>
      <c r="I26" s="15">
        <f t="shared" si="13"/>
        <v>0.55000000000000004</v>
      </c>
      <c r="J26" s="15">
        <f t="shared" si="13"/>
        <v>0.53</v>
      </c>
      <c r="K26" s="15">
        <f t="shared" si="13"/>
        <v>0.63</v>
      </c>
      <c r="L26" s="15">
        <f t="shared" si="13"/>
        <v>0.94</v>
      </c>
      <c r="M26" s="15">
        <f t="shared" si="13"/>
        <v>1.45</v>
      </c>
      <c r="N26" s="15">
        <f t="shared" si="13"/>
        <v>1.91</v>
      </c>
      <c r="O26" s="9"/>
      <c r="Q26" s="21"/>
    </row>
    <row r="27" spans="2:18" ht="20.25" customHeight="1" x14ac:dyDescent="0.25">
      <c r="B27" s="46" t="s">
        <v>35</v>
      </c>
      <c r="C27" s="26">
        <f>C26*$F$2</f>
        <v>4.16</v>
      </c>
      <c r="D27" s="26">
        <f t="shared" si="12"/>
        <v>3.08</v>
      </c>
      <c r="E27" s="26">
        <f t="shared" si="12"/>
        <v>2.66</v>
      </c>
      <c r="F27" s="26">
        <f t="shared" si="12"/>
        <v>1.38</v>
      </c>
      <c r="G27" s="26">
        <f t="shared" si="12"/>
        <v>1.04</v>
      </c>
      <c r="H27" s="26">
        <f t="shared" si="12"/>
        <v>0.96</v>
      </c>
      <c r="I27" s="26">
        <f t="shared" si="12"/>
        <v>1.1000000000000001</v>
      </c>
      <c r="J27" s="26">
        <f t="shared" si="12"/>
        <v>1.06</v>
      </c>
      <c r="K27" s="26">
        <f t="shared" si="12"/>
        <v>1.26</v>
      </c>
      <c r="L27" s="26">
        <f t="shared" si="12"/>
        <v>1.88</v>
      </c>
      <c r="M27" s="26">
        <f t="shared" si="12"/>
        <v>2.9</v>
      </c>
      <c r="N27" s="26">
        <f t="shared" si="12"/>
        <v>3.82</v>
      </c>
      <c r="O27" s="23"/>
      <c r="Q27" s="21"/>
    </row>
    <row r="28" spans="2:18" ht="8.25" customHeight="1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6"/>
    </row>
    <row r="29" spans="2:18" ht="15.75" x14ac:dyDescent="0.25">
      <c r="B29" s="41" t="s">
        <v>40</v>
      </c>
      <c r="C29" s="19">
        <f>C24</f>
        <v>2.08</v>
      </c>
      <c r="D29" s="19">
        <f t="shared" ref="D29:N29" si="14">D24</f>
        <v>1.54</v>
      </c>
      <c r="E29" s="19">
        <f t="shared" si="14"/>
        <v>1.33</v>
      </c>
      <c r="F29" s="19">
        <f t="shared" si="14"/>
        <v>0.69</v>
      </c>
      <c r="G29" s="19">
        <f t="shared" si="14"/>
        <v>0.52</v>
      </c>
      <c r="H29" s="19">
        <f t="shared" si="14"/>
        <v>0.48</v>
      </c>
      <c r="I29" s="19">
        <f t="shared" si="14"/>
        <v>0.55000000000000004</v>
      </c>
      <c r="J29" s="19">
        <f t="shared" si="14"/>
        <v>0.53</v>
      </c>
      <c r="K29" s="19">
        <f t="shared" si="14"/>
        <v>0.63</v>
      </c>
      <c r="L29" s="19">
        <f t="shared" si="14"/>
        <v>0.94</v>
      </c>
      <c r="M29" s="19">
        <f t="shared" si="14"/>
        <v>1.45</v>
      </c>
      <c r="N29" s="49">
        <f t="shared" si="14"/>
        <v>1.91</v>
      </c>
      <c r="O29" s="23">
        <f>SUM(C29:N29)/12</f>
        <v>1.0541666666666667</v>
      </c>
    </row>
    <row r="30" spans="2:18" x14ac:dyDescent="0.25">
      <c r="B30" s="46" t="s">
        <v>46</v>
      </c>
      <c r="C30" s="26">
        <f>C29*$F$3</f>
        <v>4.5760000000000005</v>
      </c>
      <c r="D30" s="26">
        <f>D29*$F$3</f>
        <v>3.3880000000000003</v>
      </c>
      <c r="E30" s="26">
        <f t="shared" ref="E30:N30" si="15">E29*$F$3</f>
        <v>2.9260000000000006</v>
      </c>
      <c r="F30" s="26">
        <f t="shared" si="15"/>
        <v>1.518</v>
      </c>
      <c r="G30" s="26">
        <f t="shared" si="15"/>
        <v>1.1440000000000001</v>
      </c>
      <c r="H30" s="26">
        <f t="shared" si="15"/>
        <v>1.056</v>
      </c>
      <c r="I30" s="26">
        <f t="shared" si="15"/>
        <v>1.2100000000000002</v>
      </c>
      <c r="J30" s="26">
        <f t="shared" si="15"/>
        <v>1.1660000000000001</v>
      </c>
      <c r="K30" s="26">
        <f t="shared" si="15"/>
        <v>1.3860000000000001</v>
      </c>
      <c r="L30" s="26">
        <f t="shared" si="15"/>
        <v>2.0680000000000001</v>
      </c>
      <c r="M30" s="26">
        <f t="shared" si="15"/>
        <v>3.19</v>
      </c>
      <c r="N30" s="26">
        <f t="shared" si="15"/>
        <v>4.202</v>
      </c>
      <c r="O30" s="23">
        <f>SUM(C30:N30)/12</f>
        <v>2.3191666666666673</v>
      </c>
      <c r="P30" s="8" t="str">
        <f>IF(AND(O30&gt;=$I$3,O30&lt;=$J$3),"Seasonal factor is OK.","Korrection is necessary.")</f>
        <v>Seasonal factor is OK.</v>
      </c>
      <c r="Q30" s="7"/>
      <c r="R30" s="7"/>
    </row>
    <row r="31" spans="2:18" ht="31.5" x14ac:dyDescent="0.25">
      <c r="B31" s="68" t="s">
        <v>41</v>
      </c>
      <c r="C31" s="20">
        <f>ROUND(IF(AND($O$30&gt;=$I$3,$O$30&lt;=$J$3),C29,IF($O$30&gt;$J$3,$J$3/$O$30*C29,$I$3/$O$30*C29)),2)</f>
        <v>2.08</v>
      </c>
      <c r="D31" s="20">
        <f t="shared" ref="D31:N31" si="16">ROUND(IF(AND($O$30&gt;=$I$3,$O$30&lt;=$J$3),D29,IF($O$30&gt;$J$3,$J$3/$O$30*D29,$I$3/$O$30*D29)),2)</f>
        <v>1.54</v>
      </c>
      <c r="E31" s="20">
        <f t="shared" si="16"/>
        <v>1.33</v>
      </c>
      <c r="F31" s="20">
        <f t="shared" si="16"/>
        <v>0.69</v>
      </c>
      <c r="G31" s="20">
        <f t="shared" si="16"/>
        <v>0.52</v>
      </c>
      <c r="H31" s="20">
        <f t="shared" si="16"/>
        <v>0.48</v>
      </c>
      <c r="I31" s="20">
        <f t="shared" si="16"/>
        <v>0.55000000000000004</v>
      </c>
      <c r="J31" s="20">
        <f t="shared" si="16"/>
        <v>0.53</v>
      </c>
      <c r="K31" s="20">
        <f t="shared" si="16"/>
        <v>0.63</v>
      </c>
      <c r="L31" s="20">
        <f t="shared" si="16"/>
        <v>0.94</v>
      </c>
      <c r="M31" s="20">
        <f t="shared" si="16"/>
        <v>1.45</v>
      </c>
      <c r="N31" s="20">
        <f t="shared" si="16"/>
        <v>1.91</v>
      </c>
      <c r="O31" s="9"/>
      <c r="Q31" s="21"/>
    </row>
    <row r="32" spans="2:18" x14ac:dyDescent="0.25">
      <c r="B32" s="46" t="s">
        <v>36</v>
      </c>
      <c r="C32" s="26">
        <f>C31*$F$3</f>
        <v>4.5760000000000005</v>
      </c>
      <c r="D32" s="26">
        <f>D31*$F$3</f>
        <v>3.3880000000000003</v>
      </c>
      <c r="E32" s="26">
        <f t="shared" ref="E32:N32" si="17">E31*$F$3</f>
        <v>2.9260000000000006</v>
      </c>
      <c r="F32" s="26">
        <f t="shared" si="17"/>
        <v>1.518</v>
      </c>
      <c r="G32" s="26">
        <f t="shared" si="17"/>
        <v>1.1440000000000001</v>
      </c>
      <c r="H32" s="26">
        <f t="shared" si="17"/>
        <v>1.056</v>
      </c>
      <c r="I32" s="26">
        <f t="shared" si="17"/>
        <v>1.2100000000000002</v>
      </c>
      <c r="J32" s="26">
        <f t="shared" si="17"/>
        <v>1.1660000000000001</v>
      </c>
      <c r="K32" s="26">
        <f t="shared" si="17"/>
        <v>1.3860000000000001</v>
      </c>
      <c r="L32" s="26">
        <f t="shared" si="17"/>
        <v>2.0680000000000001</v>
      </c>
      <c r="M32" s="26">
        <f t="shared" si="17"/>
        <v>3.19</v>
      </c>
      <c r="N32" s="26">
        <f t="shared" si="17"/>
        <v>4.202</v>
      </c>
      <c r="O32" s="23"/>
    </row>
    <row r="34" spans="1:15" x14ac:dyDescent="0.25">
      <c r="B34" s="55"/>
    </row>
    <row r="35" spans="1:15" x14ac:dyDescent="0.25">
      <c r="A35" s="55"/>
      <c r="B35" s="56"/>
      <c r="C35" s="69"/>
      <c r="D35" s="70"/>
      <c r="E35" s="70"/>
      <c r="F35" s="70"/>
      <c r="G35" s="70"/>
      <c r="H35" s="70"/>
      <c r="I35" s="70"/>
      <c r="J35" s="70"/>
      <c r="K35" s="70"/>
      <c r="L35" s="71"/>
      <c r="M35" s="71"/>
      <c r="N35" s="71"/>
      <c r="O35" s="23"/>
    </row>
    <row r="36" spans="1:15" x14ac:dyDescent="0.25">
      <c r="A36" s="55"/>
      <c r="B36" s="56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23"/>
    </row>
    <row r="37" spans="1:15" x14ac:dyDescent="0.25">
      <c r="A37" s="55"/>
      <c r="B37" s="56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23"/>
    </row>
    <row r="38" spans="1:15" x14ac:dyDescent="0.25">
      <c r="A38" s="55"/>
      <c r="B38" s="56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23"/>
    </row>
  </sheetData>
  <mergeCells count="32">
    <mergeCell ref="C15:E15"/>
    <mergeCell ref="F15:H15"/>
    <mergeCell ref="I15:K15"/>
    <mergeCell ref="L15:N15"/>
    <mergeCell ref="C16:E16"/>
    <mergeCell ref="F16:H16"/>
    <mergeCell ref="I16:K16"/>
    <mergeCell ref="L16:N16"/>
    <mergeCell ref="C17:E17"/>
    <mergeCell ref="F17:H17"/>
    <mergeCell ref="I17:K17"/>
    <mergeCell ref="L17:N17"/>
    <mergeCell ref="C19:E19"/>
    <mergeCell ref="F19:H19"/>
    <mergeCell ref="I19:K19"/>
    <mergeCell ref="L19:N19"/>
    <mergeCell ref="C35:E35"/>
    <mergeCell ref="F35:H35"/>
    <mergeCell ref="I35:K35"/>
    <mergeCell ref="L35:N35"/>
    <mergeCell ref="C20:E20"/>
    <mergeCell ref="F20:H20"/>
    <mergeCell ref="I20:K20"/>
    <mergeCell ref="L20:N20"/>
    <mergeCell ref="C21:E21"/>
    <mergeCell ref="F21:H21"/>
    <mergeCell ref="I21:K21"/>
    <mergeCell ref="L21:N21"/>
    <mergeCell ref="C22:E22"/>
    <mergeCell ref="F22:H22"/>
    <mergeCell ref="I22:K22"/>
    <mergeCell ref="L22:N22"/>
  </mergeCells>
  <pageMargins left="0.2" right="0.2" top="0.25" bottom="0.2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2"/>
  <sheetViews>
    <sheetView zoomScale="85" zoomScaleNormal="85" workbookViewId="0">
      <selection activeCell="A6" sqref="A6"/>
    </sheetView>
  </sheetViews>
  <sheetFormatPr defaultRowHeight="15" x14ac:dyDescent="0.25"/>
  <cols>
    <col min="1" max="1" width="2" customWidth="1"/>
    <col min="2" max="2" width="26.7109375" customWidth="1"/>
    <col min="3" max="3" width="8.7109375" customWidth="1"/>
    <col min="4" max="4" width="8.5703125" customWidth="1"/>
    <col min="5" max="5" width="12.140625" customWidth="1"/>
    <col min="6" max="7" width="8.85546875" customWidth="1"/>
    <col min="8" max="8" width="10.85546875" customWidth="1"/>
    <col min="9" max="9" width="9.5703125" customWidth="1"/>
    <col min="10" max="10" width="8.7109375" customWidth="1"/>
    <col min="12" max="12" width="9" customWidth="1"/>
    <col min="13" max="13" width="9.42578125" customWidth="1"/>
    <col min="14" max="14" width="9.28515625" customWidth="1"/>
    <col min="15" max="15" width="8.140625" customWidth="1"/>
    <col min="17" max="17" width="11.42578125" customWidth="1"/>
  </cols>
  <sheetData>
    <row r="1" spans="1:18" ht="12.75" customHeight="1" x14ac:dyDescent="0.25">
      <c r="B1" s="32" t="s">
        <v>23</v>
      </c>
      <c r="C1" s="33">
        <v>1.6</v>
      </c>
      <c r="D1" s="34"/>
      <c r="E1" s="35"/>
      <c r="F1" s="36"/>
      <c r="G1" s="37"/>
      <c r="H1" s="39" t="s">
        <v>24</v>
      </c>
      <c r="I1" s="38" t="s">
        <v>0</v>
      </c>
      <c r="J1" s="38" t="s">
        <v>1</v>
      </c>
    </row>
    <row r="2" spans="1:18" ht="29.25" customHeight="1" x14ac:dyDescent="0.25">
      <c r="B2" s="32" t="s">
        <v>57</v>
      </c>
      <c r="C2" s="33">
        <v>1.2</v>
      </c>
      <c r="D2" s="34"/>
      <c r="E2" s="51" t="s">
        <v>55</v>
      </c>
      <c r="F2" s="33">
        <v>2</v>
      </c>
      <c r="G2" s="37"/>
      <c r="H2" s="39" t="s">
        <v>47</v>
      </c>
      <c r="I2" s="31">
        <v>1</v>
      </c>
      <c r="J2" s="31">
        <v>1.5</v>
      </c>
      <c r="N2" s="18"/>
      <c r="O2" s="18"/>
    </row>
    <row r="3" spans="1:18" ht="30" customHeight="1" x14ac:dyDescent="0.25">
      <c r="B3" s="32" t="s">
        <v>56</v>
      </c>
      <c r="C3" s="33">
        <v>1.1000000000000001</v>
      </c>
      <c r="D3" s="34"/>
      <c r="E3" s="51" t="s">
        <v>43</v>
      </c>
      <c r="F3" s="33">
        <v>2.2000000000000002</v>
      </c>
      <c r="G3" s="37"/>
      <c r="H3" s="39" t="s">
        <v>48</v>
      </c>
      <c r="I3" s="31">
        <v>1</v>
      </c>
      <c r="J3" s="31">
        <v>3</v>
      </c>
    </row>
    <row r="4" spans="1:18" ht="18.75" customHeight="1" x14ac:dyDescent="0.3">
      <c r="B4" s="42" t="s">
        <v>50</v>
      </c>
      <c r="C4" s="2"/>
      <c r="D4" s="2"/>
    </row>
    <row r="5" spans="1:18" x14ac:dyDescent="0.25">
      <c r="B5" s="10" t="s">
        <v>22</v>
      </c>
      <c r="C5" s="11" t="s">
        <v>2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7</v>
      </c>
      <c r="I5" s="11" t="s">
        <v>8</v>
      </c>
      <c r="J5" s="11" t="s">
        <v>9</v>
      </c>
      <c r="K5" s="11" t="s">
        <v>10</v>
      </c>
      <c r="L5" s="11" t="s">
        <v>11</v>
      </c>
      <c r="M5" s="11" t="s">
        <v>12</v>
      </c>
      <c r="N5" s="11" t="s">
        <v>13</v>
      </c>
      <c r="O5" s="11" t="s">
        <v>25</v>
      </c>
    </row>
    <row r="6" spans="1:18" x14ac:dyDescent="0.25">
      <c r="A6" t="s">
        <v>17</v>
      </c>
      <c r="B6" s="46" t="s">
        <v>26</v>
      </c>
      <c r="C6" s="47">
        <v>364.93900600000006</v>
      </c>
      <c r="D6" s="47">
        <v>366.98822699999999</v>
      </c>
      <c r="E6" s="47">
        <v>340.67501900000002</v>
      </c>
      <c r="F6" s="47">
        <v>177.21115300000002</v>
      </c>
      <c r="G6" s="47">
        <v>197.99612200000001</v>
      </c>
      <c r="H6" s="47">
        <v>200.58479399999999</v>
      </c>
      <c r="I6" s="47">
        <v>169.60321399999998</v>
      </c>
      <c r="J6" s="47">
        <v>182.68267399999999</v>
      </c>
      <c r="K6" s="47">
        <v>196.68382199999999</v>
      </c>
      <c r="L6" s="47">
        <v>202.33793800000001</v>
      </c>
      <c r="M6" s="47">
        <v>298.00502699999998</v>
      </c>
      <c r="N6" s="47">
        <v>377.68322000000001</v>
      </c>
      <c r="O6" s="16">
        <f>SUM(C6:N6)</f>
        <v>3075.3902160000002</v>
      </c>
      <c r="P6" t="s">
        <v>20</v>
      </c>
    </row>
    <row r="7" spans="1:18" x14ac:dyDescent="0.25">
      <c r="A7" t="s">
        <v>18</v>
      </c>
      <c r="B7" s="12" t="s">
        <v>27</v>
      </c>
      <c r="C7" s="13">
        <f>C6/$O$6</f>
        <v>0.11866429310380561</v>
      </c>
      <c r="D7" s="13">
        <f t="shared" ref="D7:N7" si="0">D6/$O$6</f>
        <v>0.11933062188034221</v>
      </c>
      <c r="E7" s="13">
        <f t="shared" si="0"/>
        <v>0.11077456682654674</v>
      </c>
      <c r="F7" s="13">
        <f t="shared" si="0"/>
        <v>5.7622331006336271E-2</v>
      </c>
      <c r="G7" s="13">
        <f t="shared" si="0"/>
        <v>6.4380812870479656E-2</v>
      </c>
      <c r="H7" s="13">
        <f t="shared" si="0"/>
        <v>6.5222550607216989E-2</v>
      </c>
      <c r="I7" s="13">
        <f t="shared" si="0"/>
        <v>5.514851842788069E-2</v>
      </c>
      <c r="J7" s="13">
        <f t="shared" si="0"/>
        <v>5.9401461658288628E-2</v>
      </c>
      <c r="K7" s="13">
        <f t="shared" si="0"/>
        <v>6.3954102792138159E-2</v>
      </c>
      <c r="L7" s="13">
        <f t="shared" si="0"/>
        <v>6.5792606397496581E-2</v>
      </c>
      <c r="M7" s="13">
        <f t="shared" si="0"/>
        <v>9.6899907351464365E-2</v>
      </c>
      <c r="N7" s="13">
        <f t="shared" si="0"/>
        <v>0.12280822707800407</v>
      </c>
      <c r="O7" s="5">
        <f t="array" ref="O7">MIN(IF(C7:N7=0,"",C7:N7))*12</f>
        <v>0.6617822211345683</v>
      </c>
      <c r="P7" s="50"/>
      <c r="Q7" s="25"/>
    </row>
    <row r="8" spans="1:18" x14ac:dyDescent="0.25">
      <c r="A8" t="s">
        <v>16</v>
      </c>
      <c r="B8" s="12" t="s">
        <v>28</v>
      </c>
      <c r="C8" s="13">
        <f>IF(C7=0,IF($O$7&lt;0.1,$O$7,0.1),C7*12)</f>
        <v>1.4239715172456673</v>
      </c>
      <c r="D8" s="13">
        <f t="shared" ref="D8:N8" si="1">IF(D7=0,IF($O$7&lt;0.1,$O$7,0.1),D7*12)</f>
        <v>1.4319674625641066</v>
      </c>
      <c r="E8" s="13">
        <f t="shared" si="1"/>
        <v>1.3292948019185609</v>
      </c>
      <c r="F8" s="13">
        <f t="shared" si="1"/>
        <v>0.69146797207603528</v>
      </c>
      <c r="G8" s="13">
        <f t="shared" si="1"/>
        <v>0.77256975444575593</v>
      </c>
      <c r="H8" s="13">
        <f t="shared" si="1"/>
        <v>0.78267060728660387</v>
      </c>
      <c r="I8" s="13">
        <f t="shared" si="1"/>
        <v>0.6617822211345683</v>
      </c>
      <c r="J8" s="13">
        <f t="shared" si="1"/>
        <v>0.7128175398994635</v>
      </c>
      <c r="K8" s="13">
        <f t="shared" si="1"/>
        <v>0.76744923350565797</v>
      </c>
      <c r="L8" s="13">
        <f t="shared" si="1"/>
        <v>0.78951127676995903</v>
      </c>
      <c r="M8" s="13">
        <f t="shared" si="1"/>
        <v>1.1627988882175724</v>
      </c>
      <c r="N8" s="13">
        <f t="shared" si="1"/>
        <v>1.4736987249360487</v>
      </c>
      <c r="O8" s="24"/>
    </row>
    <row r="9" spans="1:18" ht="6.75" customHeight="1" x14ac:dyDescent="0.25">
      <c r="B9" s="17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4"/>
      <c r="P9" s="25"/>
      <c r="Q9" s="25"/>
    </row>
    <row r="10" spans="1:18" ht="15.75" x14ac:dyDescent="0.25">
      <c r="A10" t="s">
        <v>15</v>
      </c>
      <c r="B10" s="40" t="s">
        <v>29</v>
      </c>
      <c r="C10" s="14">
        <f>C8^$C$1</f>
        <v>1.7603624007467988</v>
      </c>
      <c r="D10" s="14">
        <f t="shared" ref="D10:N10" si="2">D8^$C$1</f>
        <v>1.7762048023703998</v>
      </c>
      <c r="E10" s="14">
        <f t="shared" si="2"/>
        <v>1.5768634629574245</v>
      </c>
      <c r="F10" s="14">
        <f t="shared" si="2"/>
        <v>0.55416017311919741</v>
      </c>
      <c r="G10" s="14">
        <f t="shared" si="2"/>
        <v>0.66175971075192142</v>
      </c>
      <c r="H10" s="14">
        <f t="shared" si="2"/>
        <v>0.67565724674723415</v>
      </c>
      <c r="I10" s="14">
        <f t="shared" si="2"/>
        <v>0.51658780895123191</v>
      </c>
      <c r="J10" s="14">
        <f t="shared" si="2"/>
        <v>0.58178886397913676</v>
      </c>
      <c r="K10" s="14">
        <f t="shared" si="2"/>
        <v>0.65475594543823923</v>
      </c>
      <c r="L10" s="14">
        <f t="shared" si="2"/>
        <v>0.68513056083027157</v>
      </c>
      <c r="M10" s="14">
        <f t="shared" si="2"/>
        <v>1.2729383553826961</v>
      </c>
      <c r="N10" s="14">
        <f t="shared" si="2"/>
        <v>1.8597472809528282</v>
      </c>
      <c r="O10" s="23">
        <f>SUM(C10:N10)*$C$2/12</f>
        <v>1.2575956612227379</v>
      </c>
    </row>
    <row r="11" spans="1:18" x14ac:dyDescent="0.25">
      <c r="A11" t="s">
        <v>14</v>
      </c>
      <c r="B11" s="46" t="s">
        <v>44</v>
      </c>
      <c r="C11" s="26">
        <f>C10*$C$2</f>
        <v>2.1124348808961586</v>
      </c>
      <c r="D11" s="26">
        <f t="shared" ref="D11:N11" si="3">D10*$C$2</f>
        <v>2.1314457628444798</v>
      </c>
      <c r="E11" s="26">
        <f t="shared" si="3"/>
        <v>1.8922361555489093</v>
      </c>
      <c r="F11" s="26">
        <f t="shared" si="3"/>
        <v>0.66499220774303691</v>
      </c>
      <c r="G11" s="26">
        <f t="shared" si="3"/>
        <v>0.79411165290230568</v>
      </c>
      <c r="H11" s="26">
        <f t="shared" si="3"/>
        <v>0.81078869609668092</v>
      </c>
      <c r="I11" s="26">
        <f t="shared" si="3"/>
        <v>0.61990537074147822</v>
      </c>
      <c r="J11" s="26">
        <f t="shared" si="3"/>
        <v>0.69814663677496414</v>
      </c>
      <c r="K11" s="26">
        <f t="shared" si="3"/>
        <v>0.78570713452588703</v>
      </c>
      <c r="L11" s="26">
        <f t="shared" si="3"/>
        <v>0.82215667299632589</v>
      </c>
      <c r="M11" s="26">
        <f t="shared" si="3"/>
        <v>1.5275260264592352</v>
      </c>
      <c r="N11" s="26">
        <f t="shared" si="3"/>
        <v>2.2316967371433938</v>
      </c>
      <c r="O11" s="23">
        <f>SUM(C11:N11)/12</f>
        <v>1.2575956612227381</v>
      </c>
      <c r="P11" s="1" t="str">
        <f>IF(AND(O11&gt;=$I$2,O11&lt;=$J$2),"Seasonal factor is OK.","Korrection is necessary.")</f>
        <v>Seasonal factor is OK.</v>
      </c>
      <c r="Q11" s="3"/>
      <c r="R11" s="3"/>
    </row>
    <row r="12" spans="1:18" ht="31.5" customHeight="1" x14ac:dyDescent="0.25">
      <c r="A12" t="s">
        <v>21</v>
      </c>
      <c r="B12" s="67" t="s">
        <v>49</v>
      </c>
      <c r="C12" s="15">
        <f>IF(AND($O$11&gt;=$I$2,$O$11&lt;=$J$2),C10,IF($O$11&gt;$J$2,$J$2/$O$11*C10,$I$2/$O$11*C10))</f>
        <v>1.7603624007467988</v>
      </c>
      <c r="D12" s="15">
        <f>IF(AND($O$11&gt;=$I$2,$O$11&lt;=$J$2),D10,IF($O$11&gt;$J$2,$J$2/$O$11*D10,$I$2/$O$11*D10))</f>
        <v>1.7762048023703998</v>
      </c>
      <c r="E12" s="15">
        <f>IF(AND($O$11&gt;=$I$2,$O$11&lt;=$J$2),E10,IF($O$11&gt;$J$2,$J$2/$O$11*E10,$I$2/$O$11*E10))</f>
        <v>1.5768634629574245</v>
      </c>
      <c r="F12" s="62">
        <f>IF(AND($O$11&gt;=$I$2,$O$11&lt;=$J$2),F10,IF($O$11&gt;$J$2,$J$2/$O$11*F10,$I$2/$O$11*F10))</f>
        <v>0.55416017311919741</v>
      </c>
      <c r="G12" s="15">
        <f>IF(AND($O$11&gt;=$I$2,$O$11&lt;=$J$2),G10,IF($O$11&gt;$J$2,$J$2/$O$11*G10,$I$2/$O$11*G10))</f>
        <v>0.66175971075192142</v>
      </c>
      <c r="H12" s="15">
        <f t="shared" ref="H12:N12" si="4">IF(AND($O$11&gt;=$I$2,$O$11&lt;=$J$2),H10,IF($O$11&gt;$J$2,$J$2/$O$11*H10,$I$2/$O$11*H10))</f>
        <v>0.67565724674723415</v>
      </c>
      <c r="I12" s="15">
        <f t="shared" si="4"/>
        <v>0.51658780895123191</v>
      </c>
      <c r="J12" s="15">
        <f t="shared" si="4"/>
        <v>0.58178886397913676</v>
      </c>
      <c r="K12" s="62">
        <f t="shared" si="4"/>
        <v>0.65475594543823923</v>
      </c>
      <c r="L12" s="15">
        <f t="shared" si="4"/>
        <v>0.68513056083027157</v>
      </c>
      <c r="M12" s="15">
        <f t="shared" si="4"/>
        <v>1.2729383553826961</v>
      </c>
      <c r="N12" s="15">
        <f t="shared" si="4"/>
        <v>1.8597472809528282</v>
      </c>
      <c r="O12" s="9">
        <f>SUM(C12:N12)*$C$2/12</f>
        <v>1.2575956612227379</v>
      </c>
      <c r="Q12" s="21"/>
    </row>
    <row r="13" spans="1:18" ht="17.25" customHeight="1" x14ac:dyDescent="0.25">
      <c r="A13" t="s">
        <v>19</v>
      </c>
      <c r="B13" s="46" t="s">
        <v>30</v>
      </c>
      <c r="C13" s="59">
        <f>+C12*$C$2</f>
        <v>2.1124348808961586</v>
      </c>
      <c r="D13" s="61">
        <f t="shared" ref="D13:N13" si="5">+D12*$C$2</f>
        <v>2.1314457628444798</v>
      </c>
      <c r="E13" s="61">
        <f t="shared" si="5"/>
        <v>1.8922361555489093</v>
      </c>
      <c r="F13" s="61">
        <f t="shared" si="5"/>
        <v>0.66499220774303691</v>
      </c>
      <c r="G13" s="61">
        <f t="shared" si="5"/>
        <v>0.79411165290230568</v>
      </c>
      <c r="H13" s="61">
        <f t="shared" si="5"/>
        <v>0.81078869609668092</v>
      </c>
      <c r="I13" s="61">
        <f t="shared" si="5"/>
        <v>0.61990537074147822</v>
      </c>
      <c r="J13" s="61">
        <f t="shared" si="5"/>
        <v>0.69814663677496414</v>
      </c>
      <c r="K13" s="61">
        <f t="shared" si="5"/>
        <v>0.78570713452588703</v>
      </c>
      <c r="L13" s="61">
        <f t="shared" si="5"/>
        <v>0.82215667299632589</v>
      </c>
      <c r="M13" s="61">
        <f t="shared" si="5"/>
        <v>1.5275260264592352</v>
      </c>
      <c r="N13" s="61">
        <f t="shared" si="5"/>
        <v>2.2316967371433938</v>
      </c>
      <c r="O13" s="23">
        <f>SUM(C13:N13)/12</f>
        <v>1.2575956612227381</v>
      </c>
      <c r="Q13" s="21"/>
    </row>
    <row r="14" spans="1:18" ht="14.25" customHeight="1" x14ac:dyDescent="0.25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9"/>
    </row>
    <row r="15" spans="1:18" ht="15.75" x14ac:dyDescent="0.25">
      <c r="B15" s="41" t="s">
        <v>31</v>
      </c>
      <c r="C15" s="78">
        <f>AVERAGE(C12:E12)</f>
        <v>1.7044768886915411</v>
      </c>
      <c r="D15" s="79"/>
      <c r="E15" s="79"/>
      <c r="F15" s="78">
        <f>AVERAGE(F12:H12)</f>
        <v>0.6305257102061177</v>
      </c>
      <c r="G15" s="79"/>
      <c r="H15" s="79"/>
      <c r="I15" s="78">
        <f>AVERAGE(I12:K12)</f>
        <v>0.58437753945620263</v>
      </c>
      <c r="J15" s="79"/>
      <c r="K15" s="79"/>
      <c r="L15" s="78">
        <f>AVERAGE(L12:N12)</f>
        <v>1.2726053990552653</v>
      </c>
      <c r="M15" s="79"/>
      <c r="N15" s="79"/>
      <c r="O15" s="23">
        <f>SUM(C15:N15)*$C$3/4</f>
        <v>1.15279602278751</v>
      </c>
    </row>
    <row r="16" spans="1:18" x14ac:dyDescent="0.25">
      <c r="B16" s="46" t="s">
        <v>34</v>
      </c>
      <c r="C16" s="72">
        <f>C15*$C$3</f>
        <v>1.8749245775606953</v>
      </c>
      <c r="D16" s="73"/>
      <c r="E16" s="74"/>
      <c r="F16" s="72">
        <f t="shared" ref="F16" si="6">F15*$C$3</f>
        <v>0.69357828122672949</v>
      </c>
      <c r="G16" s="73"/>
      <c r="H16" s="74"/>
      <c r="I16" s="72">
        <f t="shared" ref="I16" si="7">I15*$C$3</f>
        <v>0.64281529340182297</v>
      </c>
      <c r="J16" s="73"/>
      <c r="K16" s="74"/>
      <c r="L16" s="72">
        <f t="shared" ref="L16" si="8">L15*$C$3</f>
        <v>1.3998659389607919</v>
      </c>
      <c r="M16" s="73"/>
      <c r="N16" s="74"/>
      <c r="O16" s="23">
        <f>SUM(C16:N16)/4</f>
        <v>1.15279602278751</v>
      </c>
      <c r="P16" s="8" t="str">
        <f>IF(AND(O16&gt;=$I$2,O16&lt;=$J$2),"Seasonal factor is OK.","Korrection is necessary.")</f>
        <v>Seasonal factor is OK.</v>
      </c>
      <c r="Q16" s="7"/>
      <c r="R16" s="7"/>
    </row>
    <row r="17" spans="2:18" ht="27.75" customHeight="1" x14ac:dyDescent="0.25">
      <c r="B17" s="68" t="s">
        <v>38</v>
      </c>
      <c r="C17" s="75">
        <f>IF(AND($O$16&gt;=$I$2,$O$16&lt;=$J$2),C15,IF($O$16&gt;$J$2,$J$2/$O$16*C15,$I$2/$O$16*C15))</f>
        <v>1.7044768886915411</v>
      </c>
      <c r="D17" s="75"/>
      <c r="E17" s="75"/>
      <c r="F17" s="75">
        <f>IF(AND($O$16&gt;=$I$2,$O$16&lt;=$J$2),F15,IF($O$16&gt;$J$2,$J$2/$O$16*F15,$I$2/$O$16*F15))</f>
        <v>0.6305257102061177</v>
      </c>
      <c r="G17" s="75"/>
      <c r="H17" s="75"/>
      <c r="I17" s="75">
        <f>IF(AND($O$16&gt;=$I$2,$O$16&lt;=$J$2),I15,IF($O$16&gt;$J$2,$J$2/$O$16*I15,$I$2/$O$16*I15))</f>
        <v>0.58437753945620263</v>
      </c>
      <c r="J17" s="75"/>
      <c r="K17" s="75"/>
      <c r="L17" s="75">
        <f>IF(AND($O$16&gt;=$I$2,$O$16&lt;=$J$2),L15,IF($O$16&gt;$J$2,$J$2/$O$16*L15,$I$2/$O$16*L15))</f>
        <v>1.2726053990552653</v>
      </c>
      <c r="M17" s="75"/>
      <c r="N17" s="75"/>
      <c r="O17" s="9">
        <f>SUM(C17:N17)*$C$3/4</f>
        <v>1.15279602278751</v>
      </c>
      <c r="Q17" s="21"/>
    </row>
    <row r="18" spans="2:18" ht="8.25" customHeight="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53"/>
    </row>
    <row r="19" spans="2:18" ht="15.75" x14ac:dyDescent="0.25">
      <c r="B19" s="41" t="s">
        <v>32</v>
      </c>
      <c r="C19" s="77">
        <f>C15</f>
        <v>1.7044768886915411</v>
      </c>
      <c r="D19" s="77"/>
      <c r="E19" s="77"/>
      <c r="F19" s="77">
        <f>F15</f>
        <v>0.6305257102061177</v>
      </c>
      <c r="G19" s="77"/>
      <c r="H19" s="77"/>
      <c r="I19" s="77">
        <f>I15</f>
        <v>0.58437753945620263</v>
      </c>
      <c r="J19" s="77"/>
      <c r="K19" s="77"/>
      <c r="L19" s="77">
        <f>L15</f>
        <v>1.2726053990552653</v>
      </c>
      <c r="M19" s="77"/>
      <c r="N19" s="77"/>
      <c r="O19" s="23">
        <f>SUM(C19:N19)*$C$3/4</f>
        <v>1.15279602278751</v>
      </c>
    </row>
    <row r="20" spans="2:18" x14ac:dyDescent="0.25">
      <c r="B20" s="46" t="s">
        <v>33</v>
      </c>
      <c r="C20" s="72">
        <f>C19*$C$3</f>
        <v>1.8749245775606953</v>
      </c>
      <c r="D20" s="73"/>
      <c r="E20" s="74"/>
      <c r="F20" s="72">
        <f>F19*$C$3</f>
        <v>0.69357828122672949</v>
      </c>
      <c r="G20" s="73"/>
      <c r="H20" s="74"/>
      <c r="I20" s="72">
        <f>I19*$C$3</f>
        <v>0.64281529340182297</v>
      </c>
      <c r="J20" s="73"/>
      <c r="K20" s="74"/>
      <c r="L20" s="72">
        <f>L19*$C$3</f>
        <v>1.3998659389607919</v>
      </c>
      <c r="M20" s="73"/>
      <c r="N20" s="74"/>
      <c r="O20" s="23">
        <f>SUM(C20:N20)*$C$3/4</f>
        <v>1.268075625066261</v>
      </c>
      <c r="P20" s="8" t="str">
        <f>IF(AND(O20&gt;=$I$2,O20&lt;=$J$2),"Seasonal factor is OK.","Korrection is necessary.")</f>
        <v>Seasonal factor is OK.</v>
      </c>
      <c r="Q20" s="7"/>
      <c r="R20" s="7"/>
    </row>
    <row r="21" spans="2:18" ht="24.75" customHeight="1" x14ac:dyDescent="0.25">
      <c r="B21" s="68" t="s">
        <v>37</v>
      </c>
      <c r="C21" s="75">
        <f>IF(AND($O$20&gt;=$I$2,$O$20&lt;=$J$2),C19,IF($O$20&gt;$J$2,$J$2/$O$20*C19,$I$2/$O$20*C19))</f>
        <v>1.7044768886915411</v>
      </c>
      <c r="D21" s="75"/>
      <c r="E21" s="75"/>
      <c r="F21" s="75">
        <f t="shared" ref="F21" si="9">IF(AND($O$20&gt;=$I$2,$O$20&lt;=$J$2),F19,IF($O$20&gt;$J$2,$J$2/$O$20*F19,$I$2/$O$20*F19))</f>
        <v>0.6305257102061177</v>
      </c>
      <c r="G21" s="75"/>
      <c r="H21" s="75"/>
      <c r="I21" s="75">
        <f t="shared" ref="I21" si="10">IF(AND($O$20&gt;=$I$2,$O$20&lt;=$J$2),I19,IF($O$20&gt;$J$2,$J$2/$O$20*I19,$I$2/$O$20*I19))</f>
        <v>0.58437753945620263</v>
      </c>
      <c r="J21" s="75"/>
      <c r="K21" s="75"/>
      <c r="L21" s="75">
        <f t="shared" ref="L21" si="11">IF(AND($O$20&gt;=$I$2,$O$20&lt;=$J$2),L19,IF($O$20&gt;$J$2,$J$2/$O$20*L19,$I$2/$O$20*L19))</f>
        <v>1.2726053990552653</v>
      </c>
      <c r="M21" s="75"/>
      <c r="N21" s="75"/>
      <c r="O21" s="9">
        <f>SUM(C21:N21)*$C$3/4</f>
        <v>1.15279602278751</v>
      </c>
    </row>
    <row r="22" spans="2:18" ht="24.75" customHeight="1" x14ac:dyDescent="0.25">
      <c r="B22" s="45"/>
      <c r="C22" s="76" t="str">
        <f>IF(AND(C19&gt;=MIN(C12:E12),C19&lt;=MAX(C12:E12)),"min value in quartal &lt;Seasonal Q&lt; max value in quartal ", "Seasonal Q ver 2 is not line with NC TAR")</f>
        <v xml:space="preserve">min value in quartal &lt;Seasonal Q&lt; max value in quartal </v>
      </c>
      <c r="D22" s="76"/>
      <c r="E22" s="76"/>
      <c r="F22" s="76" t="str">
        <f>IF(AND(F19&gt;=MIN(F12:H12),F19&lt;=MAX(F12:H12)),"min value in quartal &lt;Seasonal Q&lt; max value in quartal", "Seasonal Q ver 2 is not line with NC TAR")</f>
        <v>min value in quartal &lt;Seasonal Q&lt; max value in quartal</v>
      </c>
      <c r="G22" s="76"/>
      <c r="H22" s="76"/>
      <c r="I22" s="76" t="str">
        <f>IF(AND(I19&gt;=MIN(I12:K12),I19&lt;=MAX(I12:K12)),"min value in quartal &lt;Seasonal Q&lt; max value in quartal", "Seasonal Q ver 2 is not line with NC TAR")</f>
        <v>min value in quartal &lt;Seasonal Q&lt; max value in quartal</v>
      </c>
      <c r="J22" s="76"/>
      <c r="K22" s="76"/>
      <c r="L22" s="76" t="str">
        <f>IF(AND(L19&gt;=MIN(L12:N12),L19&lt;=MAX(L12:N12)),"min value in quartal &lt;Seasonal Q&lt; max value in quartal", "Seasonal Q ver 2 is not line with NC TAR")</f>
        <v>min value in quartal &lt;Seasonal Q&lt; max value in quartal</v>
      </c>
      <c r="M22" s="76"/>
      <c r="N22" s="76"/>
      <c r="O22" s="22"/>
      <c r="P22" s="27"/>
      <c r="Q22" s="21"/>
    </row>
    <row r="23" spans="2:18" ht="9" customHeight="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2"/>
      <c r="P23" s="27"/>
      <c r="Q23" s="21"/>
    </row>
    <row r="24" spans="2:18" ht="15.75" x14ac:dyDescent="0.25">
      <c r="B24" s="40" t="s">
        <v>39</v>
      </c>
      <c r="C24" s="14">
        <f t="shared" ref="C24:N24" si="12">C8^$C$1</f>
        <v>1.7603624007467988</v>
      </c>
      <c r="D24" s="14">
        <f t="shared" si="12"/>
        <v>1.7762048023703998</v>
      </c>
      <c r="E24" s="14">
        <f t="shared" si="12"/>
        <v>1.5768634629574245</v>
      </c>
      <c r="F24" s="14">
        <f t="shared" si="12"/>
        <v>0.55416017311919741</v>
      </c>
      <c r="G24" s="14">
        <f t="shared" si="12"/>
        <v>0.66175971075192142</v>
      </c>
      <c r="H24" s="14">
        <f t="shared" si="12"/>
        <v>0.67565724674723415</v>
      </c>
      <c r="I24" s="14">
        <f t="shared" si="12"/>
        <v>0.51658780895123191</v>
      </c>
      <c r="J24" s="14">
        <f t="shared" si="12"/>
        <v>0.58178886397913676</v>
      </c>
      <c r="K24" s="14">
        <f t="shared" si="12"/>
        <v>0.65475594543823923</v>
      </c>
      <c r="L24" s="14">
        <f t="shared" si="12"/>
        <v>0.68513056083027157</v>
      </c>
      <c r="M24" s="14">
        <f t="shared" si="12"/>
        <v>1.2729383553826961</v>
      </c>
      <c r="N24" s="14">
        <f t="shared" si="12"/>
        <v>1.8597472809528282</v>
      </c>
      <c r="O24" s="23">
        <f>SUM(C24:N24)*F2/12</f>
        <v>2.0959927687045634</v>
      </c>
    </row>
    <row r="25" spans="2:18" x14ac:dyDescent="0.25">
      <c r="B25" s="46" t="s">
        <v>45</v>
      </c>
      <c r="C25" s="26">
        <f>C24*$F$2</f>
        <v>3.5207248014935977</v>
      </c>
      <c r="D25" s="26">
        <f t="shared" ref="D25:N25" si="13">D24*$F$2</f>
        <v>3.5524096047407996</v>
      </c>
      <c r="E25" s="26">
        <f t="shared" si="13"/>
        <v>3.153726925914849</v>
      </c>
      <c r="F25" s="26">
        <f t="shared" si="13"/>
        <v>1.1083203462383948</v>
      </c>
      <c r="G25" s="26">
        <f t="shared" si="13"/>
        <v>1.3235194215038428</v>
      </c>
      <c r="H25" s="26">
        <f t="shared" si="13"/>
        <v>1.3513144934944683</v>
      </c>
      <c r="I25" s="26">
        <f t="shared" si="13"/>
        <v>1.0331756179024638</v>
      </c>
      <c r="J25" s="26">
        <f t="shared" si="13"/>
        <v>1.1635777279582735</v>
      </c>
      <c r="K25" s="26">
        <f t="shared" si="13"/>
        <v>1.3095118908764785</v>
      </c>
      <c r="L25" s="26">
        <f t="shared" si="13"/>
        <v>1.3702611216605431</v>
      </c>
      <c r="M25" s="26">
        <f t="shared" si="13"/>
        <v>2.5458767107653921</v>
      </c>
      <c r="N25" s="26">
        <f t="shared" si="13"/>
        <v>3.7194945619056563</v>
      </c>
      <c r="O25" s="23">
        <f>SUM(C25:N25)/12</f>
        <v>2.0959927687045634</v>
      </c>
      <c r="P25" s="1" t="str">
        <f>IF(AND(O25&gt;=$I$3,O25&lt;=$J$3),"Seasonal factor is OK.","Korrection is necessary.")</f>
        <v>Seasonal factor is OK.</v>
      </c>
      <c r="Q25" s="3"/>
      <c r="R25" s="3"/>
    </row>
    <row r="26" spans="2:18" ht="27.75" customHeight="1" x14ac:dyDescent="0.25">
      <c r="B26" s="67" t="s">
        <v>42</v>
      </c>
      <c r="C26" s="15">
        <f>IF(AND($O$25&gt;=$I$3,$O$25&lt;=$J$3),C24,IF($O$25&gt;$J$3,$J$3/$O$25*C24,$I$3/$O$25*C24))</f>
        <v>1.7603624007467988</v>
      </c>
      <c r="D26" s="15">
        <f t="shared" ref="D26:N26" si="14">IF(AND($O$25&gt;=$I$3,$O$25&lt;=$J$3),D24,IF($O$25&gt;$J$3,$J$3/$O$25*D24,$I$3/$O$25*D24))</f>
        <v>1.7762048023703998</v>
      </c>
      <c r="E26" s="15">
        <f t="shared" si="14"/>
        <v>1.5768634629574245</v>
      </c>
      <c r="F26" s="62">
        <f t="shared" si="14"/>
        <v>0.55416017311919741</v>
      </c>
      <c r="G26" s="15">
        <f t="shared" si="14"/>
        <v>0.66175971075192142</v>
      </c>
      <c r="H26" s="15">
        <f t="shared" si="14"/>
        <v>0.67565724674723415</v>
      </c>
      <c r="I26" s="15">
        <f t="shared" si="14"/>
        <v>0.51658780895123191</v>
      </c>
      <c r="J26" s="15">
        <f t="shared" si="14"/>
        <v>0.58178886397913676</v>
      </c>
      <c r="K26" s="62">
        <f t="shared" si="14"/>
        <v>0.65475594543823923</v>
      </c>
      <c r="L26" s="15">
        <f t="shared" si="14"/>
        <v>0.68513056083027157</v>
      </c>
      <c r="M26" s="62">
        <f t="shared" si="14"/>
        <v>1.2729383553826961</v>
      </c>
      <c r="N26" s="62">
        <f t="shared" si="14"/>
        <v>1.8597472809528282</v>
      </c>
      <c r="O26" s="9">
        <f>SUM(C26:N26)*$F$2/12</f>
        <v>2.0959927687045634</v>
      </c>
      <c r="Q26" s="21"/>
    </row>
    <row r="27" spans="2:18" ht="21.75" customHeight="1" x14ac:dyDescent="0.25">
      <c r="B27" s="46" t="s">
        <v>35</v>
      </c>
      <c r="C27" s="59">
        <f>+C26*$F$2</f>
        <v>3.5207248014935977</v>
      </c>
      <c r="D27" s="61">
        <f t="shared" ref="D27:N27" si="15">+D26*$F$2</f>
        <v>3.5524096047407996</v>
      </c>
      <c r="E27" s="61">
        <f t="shared" si="15"/>
        <v>3.153726925914849</v>
      </c>
      <c r="F27" s="61">
        <f t="shared" si="15"/>
        <v>1.1083203462383948</v>
      </c>
      <c r="G27" s="61">
        <f t="shared" si="15"/>
        <v>1.3235194215038428</v>
      </c>
      <c r="H27" s="61">
        <f t="shared" si="15"/>
        <v>1.3513144934944683</v>
      </c>
      <c r="I27" s="61">
        <f t="shared" si="15"/>
        <v>1.0331756179024638</v>
      </c>
      <c r="J27" s="61">
        <f t="shared" si="15"/>
        <v>1.1635777279582735</v>
      </c>
      <c r="K27" s="61">
        <f t="shared" si="15"/>
        <v>1.3095118908764785</v>
      </c>
      <c r="L27" s="61">
        <f t="shared" si="15"/>
        <v>1.3702611216605431</v>
      </c>
      <c r="M27" s="61">
        <f t="shared" si="15"/>
        <v>2.5458767107653921</v>
      </c>
      <c r="N27" s="61">
        <f t="shared" si="15"/>
        <v>3.7194945619056563</v>
      </c>
      <c r="O27" s="23">
        <f>SUM(C27:N27)*$F$2/12</f>
        <v>4.1919855374091268</v>
      </c>
      <c r="Q27" s="21"/>
    </row>
    <row r="28" spans="2:18" ht="8.25" customHeight="1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6"/>
    </row>
    <row r="29" spans="2:18" ht="15.75" x14ac:dyDescent="0.25">
      <c r="B29" s="41" t="s">
        <v>40</v>
      </c>
      <c r="C29" s="19">
        <f t="shared" ref="C29:N29" si="16">C24</f>
        <v>1.7603624007467988</v>
      </c>
      <c r="D29" s="19">
        <f t="shared" si="16"/>
        <v>1.7762048023703998</v>
      </c>
      <c r="E29" s="19">
        <f t="shared" si="16"/>
        <v>1.5768634629574245</v>
      </c>
      <c r="F29" s="19">
        <f t="shared" si="16"/>
        <v>0.55416017311919741</v>
      </c>
      <c r="G29" s="19">
        <f t="shared" si="16"/>
        <v>0.66175971075192142</v>
      </c>
      <c r="H29" s="19">
        <f t="shared" si="16"/>
        <v>0.67565724674723415</v>
      </c>
      <c r="I29" s="19">
        <f t="shared" si="16"/>
        <v>0.51658780895123191</v>
      </c>
      <c r="J29" s="19">
        <f t="shared" si="16"/>
        <v>0.58178886397913676</v>
      </c>
      <c r="K29" s="19">
        <f t="shared" si="16"/>
        <v>0.65475594543823923</v>
      </c>
      <c r="L29" s="19">
        <f t="shared" si="16"/>
        <v>0.68513056083027157</v>
      </c>
      <c r="M29" s="19">
        <f t="shared" si="16"/>
        <v>1.2729383553826961</v>
      </c>
      <c r="N29" s="48">
        <f t="shared" si="16"/>
        <v>1.8597472809528282</v>
      </c>
      <c r="O29" s="23">
        <f>SUM(C29:N29)*$F$3/12</f>
        <v>2.3055920455750196</v>
      </c>
    </row>
    <row r="30" spans="2:18" x14ac:dyDescent="0.25">
      <c r="B30" s="46" t="s">
        <v>46</v>
      </c>
      <c r="C30" s="26">
        <f>C29*$F$3</f>
        <v>3.8727972816429577</v>
      </c>
      <c r="D30" s="26">
        <f>D29*$F$3</f>
        <v>3.9076505652148801</v>
      </c>
      <c r="E30" s="26">
        <f t="shared" ref="E30:N30" si="17">E29*$F$3</f>
        <v>3.4690996185063341</v>
      </c>
      <c r="F30" s="26">
        <f t="shared" si="17"/>
        <v>1.2191523808622344</v>
      </c>
      <c r="G30" s="26">
        <f t="shared" si="17"/>
        <v>1.4558713636542273</v>
      </c>
      <c r="H30" s="26">
        <f t="shared" si="17"/>
        <v>1.4864459428439152</v>
      </c>
      <c r="I30" s="26">
        <f t="shared" si="17"/>
        <v>1.1364931796927102</v>
      </c>
      <c r="J30" s="26">
        <f t="shared" si="17"/>
        <v>1.2799355007541009</v>
      </c>
      <c r="K30" s="26">
        <f t="shared" si="17"/>
        <v>1.4404630799641265</v>
      </c>
      <c r="L30" s="26">
        <f t="shared" si="17"/>
        <v>1.5072872338265977</v>
      </c>
      <c r="M30" s="26">
        <f t="shared" si="17"/>
        <v>2.8004643818419317</v>
      </c>
      <c r="N30" s="26">
        <f t="shared" si="17"/>
        <v>4.0914440180962224</v>
      </c>
      <c r="O30" s="23">
        <f>SUM(C30:N30)/12</f>
        <v>2.3055920455750196</v>
      </c>
      <c r="P30" s="8" t="str">
        <f>IF(AND(O30&gt;=$I$3,O30&lt;=$J$3),"Seasonal factor is OK.","Korrection is necessary.")</f>
        <v>Seasonal factor is OK.</v>
      </c>
      <c r="Q30" s="7"/>
      <c r="R30" s="7"/>
    </row>
    <row r="31" spans="2:18" ht="31.5" x14ac:dyDescent="0.25">
      <c r="B31" s="68" t="s">
        <v>41</v>
      </c>
      <c r="C31" s="20">
        <f>IF(AND($O$30&gt;=$I$3,$O$30&lt;=$J$3),C29,IF($O$30&gt;$J$3,$J$3/$O$30*C29,$I$3/$O$30*C29))</f>
        <v>1.7603624007467988</v>
      </c>
      <c r="D31" s="20">
        <f t="shared" ref="D31:N31" si="18">IF(AND($O$30&gt;=$I$3,$O$30&lt;=$J$3),D29,IF($O$30&gt;$J$3,$J$3/$O$30*D29,$I$3/$O$30*D29))</f>
        <v>1.7762048023703998</v>
      </c>
      <c r="E31" s="20">
        <f t="shared" si="18"/>
        <v>1.5768634629574245</v>
      </c>
      <c r="F31" s="20">
        <f t="shared" si="18"/>
        <v>0.55416017311919741</v>
      </c>
      <c r="G31" s="20">
        <f t="shared" si="18"/>
        <v>0.66175971075192142</v>
      </c>
      <c r="H31" s="20">
        <f t="shared" si="18"/>
        <v>0.67565724674723415</v>
      </c>
      <c r="I31" s="57">
        <f t="shared" si="18"/>
        <v>0.51658780895123191</v>
      </c>
      <c r="J31" s="57">
        <f t="shared" si="18"/>
        <v>0.58178886397913676</v>
      </c>
      <c r="K31" s="60">
        <f t="shared" si="18"/>
        <v>0.65475594543823923</v>
      </c>
      <c r="L31" s="57">
        <f t="shared" si="18"/>
        <v>0.68513056083027157</v>
      </c>
      <c r="M31" s="60">
        <f t="shared" si="18"/>
        <v>1.2729383553826961</v>
      </c>
      <c r="N31" s="57">
        <f t="shared" si="18"/>
        <v>1.8597472809528282</v>
      </c>
      <c r="O31" s="9">
        <f>SUM(C31:N31)*$F$3/12</f>
        <v>2.3055920455750196</v>
      </c>
      <c r="Q31" s="21"/>
    </row>
    <row r="32" spans="2:18" ht="18" customHeight="1" x14ac:dyDescent="0.25">
      <c r="B32" s="46" t="s">
        <v>36</v>
      </c>
      <c r="C32" s="59">
        <f>+C31*$F$3</f>
        <v>3.8727972816429577</v>
      </c>
      <c r="D32" s="58">
        <f t="shared" ref="D32:N32" si="19">+D31*$F$3</f>
        <v>3.9076505652148801</v>
      </c>
      <c r="E32" s="59">
        <f t="shared" si="19"/>
        <v>3.4690996185063341</v>
      </c>
      <c r="F32" s="59">
        <f t="shared" si="19"/>
        <v>1.2191523808622344</v>
      </c>
      <c r="G32" s="59">
        <f t="shared" si="19"/>
        <v>1.4558713636542273</v>
      </c>
      <c r="H32" s="59">
        <f t="shared" si="19"/>
        <v>1.4864459428439152</v>
      </c>
      <c r="I32" s="59">
        <f t="shared" si="19"/>
        <v>1.1364931796927102</v>
      </c>
      <c r="J32" s="59">
        <f t="shared" si="19"/>
        <v>1.2799355007541009</v>
      </c>
      <c r="K32" s="59">
        <f t="shared" si="19"/>
        <v>1.4404630799641265</v>
      </c>
      <c r="L32" s="59">
        <f t="shared" si="19"/>
        <v>1.5072872338265977</v>
      </c>
      <c r="M32" s="59">
        <f t="shared" si="19"/>
        <v>2.8004643818419317</v>
      </c>
      <c r="N32" s="59">
        <f t="shared" si="19"/>
        <v>4.0914440180962224</v>
      </c>
      <c r="O32" s="23">
        <f>SUM(C32:N32)*$F$3/12</f>
        <v>5.0723025002650441</v>
      </c>
    </row>
  </sheetData>
  <mergeCells count="28">
    <mergeCell ref="C22:E22"/>
    <mergeCell ref="F22:H22"/>
    <mergeCell ref="I22:K22"/>
    <mergeCell ref="L22:N22"/>
    <mergeCell ref="C19:E19"/>
    <mergeCell ref="F19:H19"/>
    <mergeCell ref="I19:K19"/>
    <mergeCell ref="L19:N19"/>
    <mergeCell ref="C21:E21"/>
    <mergeCell ref="F21:H21"/>
    <mergeCell ref="I21:K21"/>
    <mergeCell ref="L21:N21"/>
    <mergeCell ref="C20:E20"/>
    <mergeCell ref="F20:H20"/>
    <mergeCell ref="I20:K20"/>
    <mergeCell ref="L20:N20"/>
    <mergeCell ref="C17:E17"/>
    <mergeCell ref="F17:H17"/>
    <mergeCell ref="I17:K17"/>
    <mergeCell ref="L17:N17"/>
    <mergeCell ref="C15:E15"/>
    <mergeCell ref="F15:H15"/>
    <mergeCell ref="I15:K15"/>
    <mergeCell ref="L15:N15"/>
    <mergeCell ref="C16:E16"/>
    <mergeCell ref="F16:H16"/>
    <mergeCell ref="I16:K16"/>
    <mergeCell ref="L16:N16"/>
  </mergeCells>
  <pageMargins left="0.2" right="0.2" top="0.25" bottom="0.25" header="0.3" footer="0.3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2"/>
  <sheetViews>
    <sheetView zoomScale="85" zoomScaleNormal="85" workbookViewId="0">
      <selection activeCell="E3" sqref="E3"/>
    </sheetView>
  </sheetViews>
  <sheetFormatPr defaultRowHeight="15" x14ac:dyDescent="0.25"/>
  <cols>
    <col min="1" max="1" width="2" customWidth="1"/>
    <col min="2" max="2" width="26.28515625" customWidth="1"/>
    <col min="3" max="3" width="8.7109375" customWidth="1"/>
    <col min="4" max="4" width="7.85546875" customWidth="1"/>
    <col min="5" max="5" width="12.28515625" customWidth="1"/>
    <col min="6" max="6" width="8.85546875" customWidth="1"/>
    <col min="7" max="7" width="8.140625" customWidth="1"/>
    <col min="8" max="8" width="10.85546875" customWidth="1"/>
    <col min="9" max="9" width="9.5703125" customWidth="1"/>
    <col min="10" max="10" width="8.7109375" customWidth="1"/>
    <col min="11" max="11" width="8.5703125" customWidth="1"/>
    <col min="12" max="12" width="8.140625" customWidth="1"/>
    <col min="13" max="13" width="8.7109375" customWidth="1"/>
    <col min="14" max="14" width="8.42578125" customWidth="1"/>
    <col min="15" max="15" width="7" customWidth="1"/>
    <col min="17" max="17" width="11.42578125" customWidth="1"/>
  </cols>
  <sheetData>
    <row r="1" spans="1:18" ht="11.25" customHeight="1" x14ac:dyDescent="0.25">
      <c r="B1" s="32" t="s">
        <v>23</v>
      </c>
      <c r="C1" s="33">
        <v>1.6</v>
      </c>
      <c r="D1" s="34"/>
      <c r="E1" s="35"/>
      <c r="F1" s="36"/>
      <c r="G1" s="37"/>
      <c r="H1" s="39" t="s">
        <v>24</v>
      </c>
      <c r="I1" s="38" t="s">
        <v>0</v>
      </c>
      <c r="J1" s="38" t="s">
        <v>1</v>
      </c>
    </row>
    <row r="2" spans="1:18" ht="30" customHeight="1" x14ac:dyDescent="0.25">
      <c r="B2" s="32" t="s">
        <v>57</v>
      </c>
      <c r="C2" s="33">
        <v>1.2</v>
      </c>
      <c r="D2" s="34"/>
      <c r="E2" s="51" t="s">
        <v>55</v>
      </c>
      <c r="F2" s="33">
        <v>2</v>
      </c>
      <c r="G2" s="37"/>
      <c r="H2" s="39" t="s">
        <v>47</v>
      </c>
      <c r="I2" s="31">
        <v>1</v>
      </c>
      <c r="J2" s="31">
        <v>1.5</v>
      </c>
      <c r="N2" s="18"/>
      <c r="O2" s="18"/>
    </row>
    <row r="3" spans="1:18" ht="26.25" customHeight="1" x14ac:dyDescent="0.25">
      <c r="B3" s="32" t="s">
        <v>56</v>
      </c>
      <c r="C3" s="33">
        <v>1.1000000000000001</v>
      </c>
      <c r="D3" s="34"/>
      <c r="E3" s="51" t="s">
        <v>43</v>
      </c>
      <c r="F3" s="33">
        <v>2.2000000000000002</v>
      </c>
      <c r="G3" s="37"/>
      <c r="H3" s="39" t="s">
        <v>48</v>
      </c>
      <c r="I3" s="31">
        <v>1</v>
      </c>
      <c r="J3" s="31">
        <v>3</v>
      </c>
    </row>
    <row r="4" spans="1:18" ht="21" customHeight="1" x14ac:dyDescent="0.3">
      <c r="B4" s="42" t="s">
        <v>52</v>
      </c>
      <c r="C4" s="2"/>
      <c r="D4" s="2"/>
    </row>
    <row r="5" spans="1:18" x14ac:dyDescent="0.25">
      <c r="B5" s="10" t="s">
        <v>22</v>
      </c>
      <c r="C5" s="11" t="s">
        <v>2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7</v>
      </c>
      <c r="I5" s="11" t="s">
        <v>8</v>
      </c>
      <c r="J5" s="11" t="s">
        <v>9</v>
      </c>
      <c r="K5" s="11" t="s">
        <v>10</v>
      </c>
      <c r="L5" s="11" t="s">
        <v>11</v>
      </c>
      <c r="M5" s="11" t="s">
        <v>12</v>
      </c>
      <c r="N5" s="11" t="s">
        <v>13</v>
      </c>
      <c r="O5" s="11" t="s">
        <v>25</v>
      </c>
    </row>
    <row r="6" spans="1:18" x14ac:dyDescent="0.25">
      <c r="A6" t="s">
        <v>17</v>
      </c>
      <c r="B6" s="46" t="s">
        <v>26</v>
      </c>
      <c r="C6" s="47">
        <v>423.58230400000002</v>
      </c>
      <c r="D6" s="47">
        <v>335.24800300000004</v>
      </c>
      <c r="E6" s="47">
        <v>244.57912400000001</v>
      </c>
      <c r="F6" s="47">
        <v>147.98197199999998</v>
      </c>
      <c r="G6" s="47">
        <v>153.2046</v>
      </c>
      <c r="H6" s="47">
        <v>153.23998900000001</v>
      </c>
      <c r="I6" s="47">
        <v>186.32689200000002</v>
      </c>
      <c r="J6" s="47">
        <v>160.37549799999999</v>
      </c>
      <c r="K6" s="47">
        <v>197.50971899999999</v>
      </c>
      <c r="L6" s="47">
        <v>256.10189400000002</v>
      </c>
      <c r="M6" s="47">
        <v>287.96175700000003</v>
      </c>
      <c r="N6" s="47">
        <v>349.73301400000003</v>
      </c>
      <c r="O6" s="16">
        <f>SUM(C6:N6)</f>
        <v>2895.8447660000002</v>
      </c>
      <c r="P6" t="s">
        <v>20</v>
      </c>
    </row>
    <row r="7" spans="1:18" x14ac:dyDescent="0.25">
      <c r="A7" t="s">
        <v>18</v>
      </c>
      <c r="B7" s="12" t="s">
        <v>27</v>
      </c>
      <c r="C7" s="13">
        <f>C6/$O$6</f>
        <v>0.14627244836230976</v>
      </c>
      <c r="D7" s="13">
        <f t="shared" ref="D7:N7" si="0">D6/$O$6</f>
        <v>0.11576863750990167</v>
      </c>
      <c r="E7" s="13">
        <f t="shared" si="0"/>
        <v>8.4458644631643903E-2</v>
      </c>
      <c r="F7" s="13">
        <f t="shared" si="0"/>
        <v>5.1101486425463999E-2</v>
      </c>
      <c r="G7" s="13">
        <f t="shared" si="0"/>
        <v>5.2904976744185046E-2</v>
      </c>
      <c r="H7" s="13">
        <f t="shared" si="0"/>
        <v>5.2917197357808921E-2</v>
      </c>
      <c r="I7" s="13">
        <f t="shared" si="0"/>
        <v>6.4342845371981525E-2</v>
      </c>
      <c r="J7" s="13">
        <f t="shared" si="0"/>
        <v>5.5381248291677246E-2</v>
      </c>
      <c r="K7" s="13">
        <f t="shared" si="0"/>
        <v>6.8204525780854647E-2</v>
      </c>
      <c r="L7" s="13">
        <f t="shared" si="0"/>
        <v>8.8437714965554207E-2</v>
      </c>
      <c r="M7" s="13">
        <f t="shared" si="0"/>
        <v>9.9439638609412948E-2</v>
      </c>
      <c r="N7" s="13">
        <f t="shared" si="0"/>
        <v>0.12077063594920613</v>
      </c>
      <c r="O7" s="5">
        <f t="array" ref="O7">MIN(IF(C7:N7=0,"",C7:N7))*12</f>
        <v>0.61321783710556799</v>
      </c>
      <c r="P7" s="50"/>
      <c r="Q7" s="25"/>
    </row>
    <row r="8" spans="1:18" x14ac:dyDescent="0.25">
      <c r="A8" t="s">
        <v>16</v>
      </c>
      <c r="B8" s="12" t="s">
        <v>28</v>
      </c>
      <c r="C8" s="13">
        <f>IF(C7=0,IF($O$7&lt;0.1,$O$7,0.1),C7*12)</f>
        <v>1.7552693803477171</v>
      </c>
      <c r="D8" s="13">
        <f t="shared" ref="D8:N8" si="1">IF(D7=0,IF($O$7&lt;0.1,$O$7,0.1),D7*12)</f>
        <v>1.38922365011882</v>
      </c>
      <c r="E8" s="13">
        <f t="shared" si="1"/>
        <v>1.0135037355797269</v>
      </c>
      <c r="F8" s="13">
        <f t="shared" si="1"/>
        <v>0.61321783710556799</v>
      </c>
      <c r="G8" s="13">
        <f t="shared" si="1"/>
        <v>0.63485972093022058</v>
      </c>
      <c r="H8" s="13">
        <f t="shared" si="1"/>
        <v>0.63500636829370705</v>
      </c>
      <c r="I8" s="13">
        <f t="shared" si="1"/>
        <v>0.77211414446377824</v>
      </c>
      <c r="J8" s="13">
        <f t="shared" si="1"/>
        <v>0.66457497950012701</v>
      </c>
      <c r="K8" s="13">
        <f t="shared" si="1"/>
        <v>0.81845430937025576</v>
      </c>
      <c r="L8" s="13">
        <f t="shared" si="1"/>
        <v>1.0612525795866505</v>
      </c>
      <c r="M8" s="13">
        <f t="shared" si="1"/>
        <v>1.1932756633129553</v>
      </c>
      <c r="N8" s="13">
        <f t="shared" si="1"/>
        <v>1.4492476313904736</v>
      </c>
      <c r="O8" s="24"/>
    </row>
    <row r="9" spans="1:18" ht="6.75" customHeight="1" x14ac:dyDescent="0.25">
      <c r="B9" s="17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4"/>
      <c r="P9" s="25"/>
      <c r="Q9" s="25"/>
    </row>
    <row r="10" spans="1:18" ht="15.75" x14ac:dyDescent="0.25">
      <c r="A10" t="s">
        <v>15</v>
      </c>
      <c r="B10" s="40" t="s">
        <v>29</v>
      </c>
      <c r="C10" s="14">
        <f>C8^$C$1</f>
        <v>2.4600846038045412</v>
      </c>
      <c r="D10" s="14">
        <f t="shared" ref="D10:N10" si="2">D8^$C$1</f>
        <v>1.6921367943218391</v>
      </c>
      <c r="E10" s="14">
        <f t="shared" si="2"/>
        <v>1.0216933484926729</v>
      </c>
      <c r="F10" s="14">
        <f t="shared" si="2"/>
        <v>0.45728151546778933</v>
      </c>
      <c r="G10" s="14">
        <f t="shared" si="2"/>
        <v>0.48337528170653232</v>
      </c>
      <c r="H10" s="14">
        <f t="shared" si="2"/>
        <v>0.48355394321641337</v>
      </c>
      <c r="I10" s="14">
        <f t="shared" si="2"/>
        <v>0.66113540262837633</v>
      </c>
      <c r="J10" s="14">
        <f t="shared" si="2"/>
        <v>0.52008026998520618</v>
      </c>
      <c r="K10" s="14">
        <f t="shared" si="2"/>
        <v>0.72575678309439262</v>
      </c>
      <c r="L10" s="14">
        <f t="shared" si="2"/>
        <v>1.0997906273932572</v>
      </c>
      <c r="M10" s="14">
        <f t="shared" si="2"/>
        <v>1.3267382599921635</v>
      </c>
      <c r="N10" s="14">
        <f t="shared" si="2"/>
        <v>1.8106235251488263</v>
      </c>
      <c r="O10" s="23">
        <f>SUM(C10:N10)*$C$2/12</f>
        <v>1.2742250355252012</v>
      </c>
    </row>
    <row r="11" spans="1:18" x14ac:dyDescent="0.25">
      <c r="A11" t="s">
        <v>14</v>
      </c>
      <c r="B11" s="46" t="s">
        <v>44</v>
      </c>
      <c r="C11" s="26">
        <f>C10*$C$2</f>
        <v>2.9521015245654492</v>
      </c>
      <c r="D11" s="26">
        <f t="shared" ref="D11:N11" si="3">D10*$C$2</f>
        <v>2.0305641531862069</v>
      </c>
      <c r="E11" s="26">
        <f t="shared" si="3"/>
        <v>1.2260320181912074</v>
      </c>
      <c r="F11" s="26">
        <f t="shared" si="3"/>
        <v>0.54873781856134718</v>
      </c>
      <c r="G11" s="26">
        <f t="shared" si="3"/>
        <v>0.58005033804783879</v>
      </c>
      <c r="H11" s="26">
        <f t="shared" si="3"/>
        <v>0.58026473185969607</v>
      </c>
      <c r="I11" s="26">
        <f t="shared" si="3"/>
        <v>0.79336248315405156</v>
      </c>
      <c r="J11" s="26">
        <f t="shared" si="3"/>
        <v>0.62409632398224735</v>
      </c>
      <c r="K11" s="26">
        <f t="shared" si="3"/>
        <v>0.87090813971327108</v>
      </c>
      <c r="L11" s="26">
        <f t="shared" si="3"/>
        <v>1.3197487528719085</v>
      </c>
      <c r="M11" s="26">
        <f t="shared" si="3"/>
        <v>1.5920859119905961</v>
      </c>
      <c r="N11" s="26">
        <f t="shared" si="3"/>
        <v>2.1727482301785916</v>
      </c>
      <c r="O11" s="23">
        <f>SUM(C11:N11)/12</f>
        <v>1.2742250355252007</v>
      </c>
      <c r="P11" s="1" t="str">
        <f>IF(AND(O11&gt;=$I$2,O11&lt;=$J$2),"Seasonal factor is OK.","Korrection is necessary.")</f>
        <v>Seasonal factor is OK.</v>
      </c>
      <c r="Q11" s="3"/>
      <c r="R11" s="3"/>
    </row>
    <row r="12" spans="1:18" ht="31.5" customHeight="1" x14ac:dyDescent="0.25">
      <c r="A12" t="s">
        <v>21</v>
      </c>
      <c r="B12" s="67" t="s">
        <v>49</v>
      </c>
      <c r="C12" s="15">
        <f>IF(AND($O$11&gt;=$I$2,$O$11&lt;=$J$2),C10,IF($O$11&gt;$J$2,$J$2/$O$11*C10,$I$2/$O$11*C10))</f>
        <v>2.4600846038045412</v>
      </c>
      <c r="D12" s="15">
        <f>IF(AND($O$11&gt;=$I$2,$O$11&lt;=$J$2),D10,IF($O$11&gt;$J$2,$J$2/$O$11*D10,$I$2/$O$11*D10))</f>
        <v>1.6921367943218391</v>
      </c>
      <c r="E12" s="15">
        <f>IF(AND($O$11&gt;=$I$2,$O$11&lt;=$J$2),E10,IF($O$11&gt;$J$2,$J$2/$O$11*E10,$I$2/$O$11*E10))</f>
        <v>1.0216933484926729</v>
      </c>
      <c r="F12" s="15">
        <f>IF(AND($O$11&gt;=$I$2,$O$11&lt;=$J$2),F10,IF($O$11&gt;$J$2,$J$2/$O$11*F10,$I$2/$O$11*F10))</f>
        <v>0.45728151546778933</v>
      </c>
      <c r="G12" s="15">
        <f>IF(AND($O$11&gt;=$I$2,$O$11&lt;=$J$2),G10,IF($O$11&gt;$J$2,$J$2/$O$11*G10,$I$2/$O$11*G10))</f>
        <v>0.48337528170653232</v>
      </c>
      <c r="H12" s="15">
        <f t="shared" ref="H12:N12" si="4">IF(AND($O$11&gt;=$I$2,$O$11&lt;=$J$2),H10,IF($O$11&gt;$J$2,$J$2/$O$11*H10,$I$2/$O$11*H10))</f>
        <v>0.48355394321641337</v>
      </c>
      <c r="I12" s="15">
        <f t="shared" si="4"/>
        <v>0.66113540262837633</v>
      </c>
      <c r="J12" s="15">
        <f t="shared" si="4"/>
        <v>0.52008026998520618</v>
      </c>
      <c r="K12" s="15">
        <f t="shared" si="4"/>
        <v>0.72575678309439262</v>
      </c>
      <c r="L12" s="15">
        <f t="shared" si="4"/>
        <v>1.0997906273932572</v>
      </c>
      <c r="M12" s="15">
        <f t="shared" si="4"/>
        <v>1.3267382599921635</v>
      </c>
      <c r="N12" s="15">
        <f t="shared" si="4"/>
        <v>1.8106235251488263</v>
      </c>
      <c r="O12" s="9">
        <f>SUM(C12:N12)*$C$2/12</f>
        <v>1.2742250355252012</v>
      </c>
      <c r="Q12" s="21"/>
    </row>
    <row r="13" spans="1:18" ht="18" customHeight="1" x14ac:dyDescent="0.25">
      <c r="A13" t="s">
        <v>19</v>
      </c>
      <c r="B13" s="46" t="s">
        <v>30</v>
      </c>
      <c r="C13" s="59">
        <f>+C12*$C$2</f>
        <v>2.9521015245654492</v>
      </c>
      <c r="D13" s="61">
        <f t="shared" ref="D13:N13" si="5">+D12*$C$2</f>
        <v>2.0305641531862069</v>
      </c>
      <c r="E13" s="61">
        <f t="shared" si="5"/>
        <v>1.2260320181912074</v>
      </c>
      <c r="F13" s="61">
        <f t="shared" si="5"/>
        <v>0.54873781856134718</v>
      </c>
      <c r="G13" s="61">
        <f t="shared" si="5"/>
        <v>0.58005033804783879</v>
      </c>
      <c r="H13" s="61">
        <f t="shared" si="5"/>
        <v>0.58026473185969607</v>
      </c>
      <c r="I13" s="61">
        <f t="shared" si="5"/>
        <v>0.79336248315405156</v>
      </c>
      <c r="J13" s="61">
        <f t="shared" si="5"/>
        <v>0.62409632398224735</v>
      </c>
      <c r="K13" s="61">
        <f t="shared" si="5"/>
        <v>0.87090813971327108</v>
      </c>
      <c r="L13" s="61">
        <f t="shared" si="5"/>
        <v>1.3197487528719085</v>
      </c>
      <c r="M13" s="61">
        <f t="shared" si="5"/>
        <v>1.5920859119905961</v>
      </c>
      <c r="N13" s="61">
        <f t="shared" si="5"/>
        <v>2.1727482301785916</v>
      </c>
      <c r="O13" s="23">
        <f>SUM(C13:N13)*$C$2/12</f>
        <v>1.5290700426302408</v>
      </c>
      <c r="Q13" s="21"/>
    </row>
    <row r="14" spans="1:18" ht="15.75" customHeight="1" x14ac:dyDescent="0.25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9"/>
    </row>
    <row r="15" spans="1:18" ht="15.75" x14ac:dyDescent="0.25">
      <c r="B15" s="41" t="s">
        <v>31</v>
      </c>
      <c r="C15" s="78">
        <f>AVERAGE(C12:E12)</f>
        <v>1.7246382488730179</v>
      </c>
      <c r="D15" s="79"/>
      <c r="E15" s="79"/>
      <c r="F15" s="78">
        <f>AVERAGE(F12:H12)</f>
        <v>0.47473691346357832</v>
      </c>
      <c r="G15" s="79"/>
      <c r="H15" s="79"/>
      <c r="I15" s="78">
        <f>AVERAGE(I12:K12)</f>
        <v>0.63565748523599164</v>
      </c>
      <c r="J15" s="79"/>
      <c r="K15" s="79"/>
      <c r="L15" s="78">
        <f>AVERAGE(L12:N12)</f>
        <v>1.4123841375114157</v>
      </c>
      <c r="M15" s="79"/>
      <c r="N15" s="79"/>
      <c r="O15" s="23">
        <f>SUM(C15:N15)*$C$3/4</f>
        <v>1.168039615898101</v>
      </c>
    </row>
    <row r="16" spans="1:18" x14ac:dyDescent="0.25">
      <c r="B16" s="46" t="s">
        <v>34</v>
      </c>
      <c r="C16" s="72">
        <f>C15*$C$3</f>
        <v>1.8971020737603197</v>
      </c>
      <c r="D16" s="73"/>
      <c r="E16" s="74"/>
      <c r="F16" s="72">
        <f t="shared" ref="F16" si="6">F15*$C$3</f>
        <v>0.5222106048099362</v>
      </c>
      <c r="G16" s="73"/>
      <c r="H16" s="74"/>
      <c r="I16" s="72">
        <f t="shared" ref="I16" si="7">I15*$C$3</f>
        <v>0.69922323375959083</v>
      </c>
      <c r="J16" s="73"/>
      <c r="K16" s="74"/>
      <c r="L16" s="72">
        <f t="shared" ref="L16" si="8">L15*$C$3</f>
        <v>1.5536225512625574</v>
      </c>
      <c r="M16" s="73"/>
      <c r="N16" s="74"/>
      <c r="O16" s="23">
        <f>SUM(C16:N16)/4</f>
        <v>1.168039615898101</v>
      </c>
      <c r="P16" s="8" t="str">
        <f>IF(AND(O16&gt;=$I$2,O16&lt;=$J$2),"Seasonal factor is OK.","Korrection is necessary.")</f>
        <v>Seasonal factor is OK.</v>
      </c>
      <c r="Q16" s="7"/>
      <c r="R16" s="7"/>
    </row>
    <row r="17" spans="2:18" ht="27.75" customHeight="1" x14ac:dyDescent="0.25">
      <c r="B17" s="68" t="s">
        <v>38</v>
      </c>
      <c r="C17" s="75">
        <f>IF(AND($O$16&gt;=$I$2,$O$16&lt;=$J$2),C15,IF($O$16&gt;$J$2,$J$2/$O$16*C15,$I$2/$O$16*C15))</f>
        <v>1.7246382488730179</v>
      </c>
      <c r="D17" s="75"/>
      <c r="E17" s="75"/>
      <c r="F17" s="75">
        <f>IF(AND($O$16&gt;=$I$2,$O$16&lt;=$J$2),F15,IF($O$16&gt;$J$2,$J$2/$O$16*F15,$I$2/$O$16*F15))</f>
        <v>0.47473691346357832</v>
      </c>
      <c r="G17" s="75"/>
      <c r="H17" s="75"/>
      <c r="I17" s="75">
        <f>IF(AND($O$16&gt;=$I$2,$O$16&lt;=$J$2),I15,IF($O$16&gt;$J$2,$J$2/$O$16*I15,$I$2/$O$16*I15))</f>
        <v>0.63565748523599164</v>
      </c>
      <c r="J17" s="75"/>
      <c r="K17" s="75"/>
      <c r="L17" s="75">
        <f>IF(AND($O$16&gt;=$I$2,$O$16&lt;=$J$2),L15,IF($O$16&gt;$J$2,$J$2/$O$16*L15,$I$2/$O$16*L15))</f>
        <v>1.4123841375114157</v>
      </c>
      <c r="M17" s="75"/>
      <c r="N17" s="75"/>
      <c r="O17" s="9">
        <f>SUM(C17:N17)*$C$3/4</f>
        <v>1.168039615898101</v>
      </c>
      <c r="Q17" s="21"/>
    </row>
    <row r="18" spans="2:18" ht="8.25" customHeight="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53"/>
    </row>
    <row r="19" spans="2:18" ht="15.75" x14ac:dyDescent="0.25">
      <c r="B19" s="41" t="s">
        <v>32</v>
      </c>
      <c r="C19" s="77">
        <f>+C15</f>
        <v>1.7246382488730179</v>
      </c>
      <c r="D19" s="77"/>
      <c r="E19" s="77"/>
      <c r="F19" s="77">
        <f>+F15</f>
        <v>0.47473691346357832</v>
      </c>
      <c r="G19" s="77"/>
      <c r="H19" s="77"/>
      <c r="I19" s="77">
        <f>+I15</f>
        <v>0.63565748523599164</v>
      </c>
      <c r="J19" s="77"/>
      <c r="K19" s="77"/>
      <c r="L19" s="77">
        <f>+L15</f>
        <v>1.4123841375114157</v>
      </c>
      <c r="M19" s="77"/>
      <c r="N19" s="77"/>
      <c r="O19" s="23">
        <f>SUM(C19:N19)*$C$3/4</f>
        <v>1.168039615898101</v>
      </c>
    </row>
    <row r="20" spans="2:18" x14ac:dyDescent="0.25">
      <c r="B20" s="46" t="s">
        <v>33</v>
      </c>
      <c r="C20" s="72">
        <f>C19*$C$3</f>
        <v>1.8971020737603197</v>
      </c>
      <c r="D20" s="73"/>
      <c r="E20" s="74"/>
      <c r="F20" s="72">
        <f>F19*$C$3</f>
        <v>0.5222106048099362</v>
      </c>
      <c r="G20" s="73"/>
      <c r="H20" s="74"/>
      <c r="I20" s="72">
        <f>I19*$C$3</f>
        <v>0.69922323375959083</v>
      </c>
      <c r="J20" s="73"/>
      <c r="K20" s="74"/>
      <c r="L20" s="72">
        <f>L19*$C$3</f>
        <v>1.5536225512625574</v>
      </c>
      <c r="M20" s="73"/>
      <c r="N20" s="74"/>
      <c r="O20" s="23">
        <f>SUM(C20:N20)/4</f>
        <v>1.168039615898101</v>
      </c>
      <c r="P20" s="8" t="str">
        <f>IF(AND(O20&gt;=$I$2,O20&lt;=$J$2),"Seasonal factor is OK.","Korrection is necessary.")</f>
        <v>Seasonal factor is OK.</v>
      </c>
      <c r="Q20" s="7"/>
      <c r="R20" s="7"/>
    </row>
    <row r="21" spans="2:18" ht="31.5" x14ac:dyDescent="0.25">
      <c r="B21" s="68" t="s">
        <v>37</v>
      </c>
      <c r="C21" s="75">
        <f>IF(AND($O$20&gt;=$I$2,$O$20&lt;=$J$2),C19,IF($O$20&gt;$J$2,$J$2/$O$20*C19,$I$2/$O$20*C19))</f>
        <v>1.7246382488730179</v>
      </c>
      <c r="D21" s="75"/>
      <c r="E21" s="75"/>
      <c r="F21" s="75">
        <f t="shared" ref="F21" si="9">IF(AND($O$20&gt;=$I$2,$O$20&lt;=$J$2),F19,IF($O$20&gt;$J$2,$J$2/$O$20*F19,$I$2/$O$20*F19))</f>
        <v>0.47473691346357832</v>
      </c>
      <c r="G21" s="75"/>
      <c r="H21" s="75"/>
      <c r="I21" s="75">
        <f t="shared" ref="I21" si="10">IF(AND($O$20&gt;=$I$2,$O$20&lt;=$J$2),I19,IF($O$20&gt;$J$2,$J$2/$O$20*I19,$I$2/$O$20*I19))</f>
        <v>0.63565748523599164</v>
      </c>
      <c r="J21" s="75"/>
      <c r="K21" s="75"/>
      <c r="L21" s="75">
        <f t="shared" ref="L21" si="11">IF(AND($O$20&gt;=$I$2,$O$20&lt;=$J$2),L19,IF($O$20&gt;$J$2,$J$2/$O$20*L19,$I$2/$O$20*L19))</f>
        <v>1.4123841375114157</v>
      </c>
      <c r="M21" s="75"/>
      <c r="N21" s="75"/>
      <c r="O21" s="9">
        <f>SUM(C21:N21)*$C$3/4</f>
        <v>1.168039615898101</v>
      </c>
    </row>
    <row r="22" spans="2:18" ht="22.5" customHeight="1" x14ac:dyDescent="0.25">
      <c r="B22" s="45"/>
      <c r="C22" s="76" t="str">
        <f>IF(AND(C19&gt;=MIN(C12:E12),C19&lt;=MAX(C12:E12)),"min value in quartal &lt;Seasonal Q&lt; max value in quartal ", "Seasonal Q ver 2 is not line with NC TAR")</f>
        <v xml:space="preserve">min value in quartal &lt;Seasonal Q&lt; max value in quartal </v>
      </c>
      <c r="D22" s="76"/>
      <c r="E22" s="76"/>
      <c r="F22" s="76" t="str">
        <f>IF(AND(F19&gt;=MIN(F12:H12),F19&lt;=MAX(F12:H12)),"min value in quartal &lt;Seasonal Q&lt; max value in quartal", "Seasonal Q ver 2 is not line with NC TAR")</f>
        <v>min value in quartal &lt;Seasonal Q&lt; max value in quartal</v>
      </c>
      <c r="G22" s="76"/>
      <c r="H22" s="76"/>
      <c r="I22" s="76" t="str">
        <f>IF(AND(I19&gt;=MIN(I12:K12),I19&lt;=MAX(I12:K12)),"min value in quartal &lt;Seasonal Q&lt; max value in quartal", "Seasonal Q ver 2 is not line with NC TAR")</f>
        <v>min value in quartal &lt;Seasonal Q&lt; max value in quartal</v>
      </c>
      <c r="J22" s="76"/>
      <c r="K22" s="76"/>
      <c r="L22" s="76" t="str">
        <f>IF(AND(L19&gt;=MIN(L12:N12),L19&lt;=MAX(L12:N12)),"min value in quartal &lt;Seasonal Q&lt; max value in quartal", "Seasonal Q ver 2 is not line with NC TAR")</f>
        <v>min value in quartal &lt;Seasonal Q&lt; max value in quartal</v>
      </c>
      <c r="M22" s="76"/>
      <c r="N22" s="76"/>
      <c r="O22" s="22"/>
      <c r="P22" s="27"/>
      <c r="Q22" s="21"/>
    </row>
    <row r="23" spans="2:18" ht="9" customHeight="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2"/>
      <c r="P23" s="27"/>
      <c r="Q23" s="21"/>
    </row>
    <row r="24" spans="2:18" ht="15.75" x14ac:dyDescent="0.25">
      <c r="B24" s="40" t="s">
        <v>39</v>
      </c>
      <c r="C24" s="14">
        <f t="shared" ref="C24:N24" si="12">C8^$C$1</f>
        <v>2.4600846038045412</v>
      </c>
      <c r="D24" s="14">
        <f t="shared" si="12"/>
        <v>1.6921367943218391</v>
      </c>
      <c r="E24" s="14">
        <f t="shared" si="12"/>
        <v>1.0216933484926729</v>
      </c>
      <c r="F24" s="14">
        <f t="shared" si="12"/>
        <v>0.45728151546778933</v>
      </c>
      <c r="G24" s="14">
        <f t="shared" si="12"/>
        <v>0.48337528170653232</v>
      </c>
      <c r="H24" s="14">
        <f t="shared" si="12"/>
        <v>0.48355394321641337</v>
      </c>
      <c r="I24" s="14">
        <f t="shared" si="12"/>
        <v>0.66113540262837633</v>
      </c>
      <c r="J24" s="14">
        <f t="shared" si="12"/>
        <v>0.52008026998520618</v>
      </c>
      <c r="K24" s="14">
        <f t="shared" si="12"/>
        <v>0.72575678309439262</v>
      </c>
      <c r="L24" s="14">
        <f t="shared" si="12"/>
        <v>1.0997906273932572</v>
      </c>
      <c r="M24" s="14">
        <f t="shared" si="12"/>
        <v>1.3267382599921635</v>
      </c>
      <c r="N24" s="14">
        <f t="shared" si="12"/>
        <v>1.8106235251488263</v>
      </c>
      <c r="O24" s="23">
        <f>SUM(C24:N24)*F2/12</f>
        <v>2.1237083925420017</v>
      </c>
    </row>
    <row r="25" spans="2:18" x14ac:dyDescent="0.25">
      <c r="B25" s="46" t="s">
        <v>45</v>
      </c>
      <c r="C25" s="26">
        <f>C24*$F$2</f>
        <v>4.9201692076090824</v>
      </c>
      <c r="D25" s="26">
        <f t="shared" ref="D25:N25" si="13">D24*$F$2</f>
        <v>3.3842735886436781</v>
      </c>
      <c r="E25" s="26">
        <f t="shared" si="13"/>
        <v>2.0433866969853458</v>
      </c>
      <c r="F25" s="26">
        <f t="shared" si="13"/>
        <v>0.91456303093557867</v>
      </c>
      <c r="G25" s="26">
        <f t="shared" si="13"/>
        <v>0.96675056341306465</v>
      </c>
      <c r="H25" s="26">
        <f t="shared" si="13"/>
        <v>0.96710788643282675</v>
      </c>
      <c r="I25" s="26">
        <f t="shared" si="13"/>
        <v>1.3222708052567527</v>
      </c>
      <c r="J25" s="26">
        <f t="shared" si="13"/>
        <v>1.0401605399704124</v>
      </c>
      <c r="K25" s="26">
        <f t="shared" si="13"/>
        <v>1.4515135661887852</v>
      </c>
      <c r="L25" s="26">
        <f t="shared" si="13"/>
        <v>2.1995812547865143</v>
      </c>
      <c r="M25" s="26">
        <f t="shared" si="13"/>
        <v>2.6534765199843271</v>
      </c>
      <c r="N25" s="26">
        <f t="shared" si="13"/>
        <v>3.6212470502976526</v>
      </c>
      <c r="O25" s="23">
        <f>SUM(C25:N25)/12</f>
        <v>2.1237083925420017</v>
      </c>
      <c r="P25" s="1" t="str">
        <f>IF(AND(O25&gt;=$I$3,O25&lt;=$J$3),"Seasonal factor is OK.","Korrection is necessary.")</f>
        <v>Seasonal factor is OK.</v>
      </c>
      <c r="Q25" s="3"/>
      <c r="R25" s="3"/>
    </row>
    <row r="26" spans="2:18" ht="27.75" customHeight="1" x14ac:dyDescent="0.25">
      <c r="B26" s="67" t="s">
        <v>42</v>
      </c>
      <c r="C26" s="15">
        <f t="shared" ref="C26:N26" si="14">IF(AND($O$25&gt;=$I$3,$O$25&lt;=$J$3),C24,IF($O$25&gt;$J$3,$J$3/$O$25*C24,$I$3/$O$25*C24))</f>
        <v>2.4600846038045412</v>
      </c>
      <c r="D26" s="15">
        <f t="shared" si="14"/>
        <v>1.6921367943218391</v>
      </c>
      <c r="E26" s="15">
        <f t="shared" si="14"/>
        <v>1.0216933484926729</v>
      </c>
      <c r="F26" s="15">
        <f t="shared" si="14"/>
        <v>0.45728151546778933</v>
      </c>
      <c r="G26" s="15">
        <f t="shared" si="14"/>
        <v>0.48337528170653232</v>
      </c>
      <c r="H26" s="15">
        <f t="shared" si="14"/>
        <v>0.48355394321641337</v>
      </c>
      <c r="I26" s="15">
        <f t="shared" si="14"/>
        <v>0.66113540262837633</v>
      </c>
      <c r="J26" s="15">
        <f t="shared" si="14"/>
        <v>0.52008026998520618</v>
      </c>
      <c r="K26" s="15">
        <f t="shared" si="14"/>
        <v>0.72575678309439262</v>
      </c>
      <c r="L26" s="15">
        <f t="shared" si="14"/>
        <v>1.0997906273932572</v>
      </c>
      <c r="M26" s="15">
        <f t="shared" si="14"/>
        <v>1.3267382599921635</v>
      </c>
      <c r="N26" s="15">
        <f t="shared" si="14"/>
        <v>1.8106235251488263</v>
      </c>
      <c r="O26" s="9">
        <f>SUM(C26:N26)*$F$2/12</f>
        <v>2.1237083925420017</v>
      </c>
      <c r="Q26" s="21"/>
    </row>
    <row r="27" spans="2:18" ht="18" customHeight="1" x14ac:dyDescent="0.25">
      <c r="B27" s="46" t="s">
        <v>35</v>
      </c>
      <c r="C27" s="59">
        <f>+C26*$F$2</f>
        <v>4.9201692076090824</v>
      </c>
      <c r="D27" s="61">
        <f t="shared" ref="D27:N27" si="15">+D26*$F$2</f>
        <v>3.3842735886436781</v>
      </c>
      <c r="E27" s="61">
        <f t="shared" si="15"/>
        <v>2.0433866969853458</v>
      </c>
      <c r="F27" s="61">
        <f t="shared" si="15"/>
        <v>0.91456303093557867</v>
      </c>
      <c r="G27" s="61">
        <f t="shared" si="15"/>
        <v>0.96675056341306465</v>
      </c>
      <c r="H27" s="61">
        <f t="shared" si="15"/>
        <v>0.96710788643282675</v>
      </c>
      <c r="I27" s="61">
        <f t="shared" si="15"/>
        <v>1.3222708052567527</v>
      </c>
      <c r="J27" s="61">
        <f t="shared" si="15"/>
        <v>1.0401605399704124</v>
      </c>
      <c r="K27" s="61">
        <f t="shared" si="15"/>
        <v>1.4515135661887852</v>
      </c>
      <c r="L27" s="61">
        <f t="shared" si="15"/>
        <v>2.1995812547865143</v>
      </c>
      <c r="M27" s="61">
        <f t="shared" si="15"/>
        <v>2.6534765199843271</v>
      </c>
      <c r="N27" s="61">
        <f t="shared" si="15"/>
        <v>3.6212470502976526</v>
      </c>
      <c r="O27" s="23">
        <f>SUM(C27:N27)/12</f>
        <v>2.1237083925420017</v>
      </c>
      <c r="Q27" s="21"/>
    </row>
    <row r="28" spans="2:18" ht="8.25" customHeight="1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6"/>
    </row>
    <row r="29" spans="2:18" ht="15.75" x14ac:dyDescent="0.25">
      <c r="B29" s="41" t="s">
        <v>40</v>
      </c>
      <c r="C29" s="19">
        <f t="shared" ref="C29:N29" si="16">C24</f>
        <v>2.4600846038045412</v>
      </c>
      <c r="D29" s="19">
        <f t="shared" si="16"/>
        <v>1.6921367943218391</v>
      </c>
      <c r="E29" s="19">
        <f t="shared" si="16"/>
        <v>1.0216933484926729</v>
      </c>
      <c r="F29" s="19">
        <f t="shared" si="16"/>
        <v>0.45728151546778933</v>
      </c>
      <c r="G29" s="19">
        <f t="shared" si="16"/>
        <v>0.48337528170653232</v>
      </c>
      <c r="H29" s="19">
        <f t="shared" si="16"/>
        <v>0.48355394321641337</v>
      </c>
      <c r="I29" s="19">
        <f t="shared" si="16"/>
        <v>0.66113540262837633</v>
      </c>
      <c r="J29" s="19">
        <f t="shared" si="16"/>
        <v>0.52008026998520618</v>
      </c>
      <c r="K29" s="19">
        <f t="shared" si="16"/>
        <v>0.72575678309439262</v>
      </c>
      <c r="L29" s="19">
        <f t="shared" si="16"/>
        <v>1.0997906273932572</v>
      </c>
      <c r="M29" s="19">
        <f t="shared" si="16"/>
        <v>1.3267382599921635</v>
      </c>
      <c r="N29" s="52">
        <f t="shared" si="16"/>
        <v>1.8106235251488263</v>
      </c>
      <c r="O29" s="23">
        <f>SUM(C29:N29)*$F$3/12</f>
        <v>2.336079231796202</v>
      </c>
    </row>
    <row r="30" spans="2:18" x14ac:dyDescent="0.25">
      <c r="B30" s="46" t="s">
        <v>46</v>
      </c>
      <c r="C30" s="26">
        <f>C29*$F$3</f>
        <v>5.4121861283699912</v>
      </c>
      <c r="D30" s="26">
        <f>D29*$F$3</f>
        <v>3.7227009475080464</v>
      </c>
      <c r="E30" s="26">
        <f t="shared" ref="E30:N30" si="17">E29*$F$3</f>
        <v>2.2477253666838806</v>
      </c>
      <c r="F30" s="26">
        <f t="shared" si="17"/>
        <v>1.0060193340291366</v>
      </c>
      <c r="G30" s="26">
        <f t="shared" si="17"/>
        <v>1.0634256197543712</v>
      </c>
      <c r="H30" s="26">
        <f t="shared" si="17"/>
        <v>1.0638186750761096</v>
      </c>
      <c r="I30" s="26">
        <f t="shared" si="17"/>
        <v>1.454497885782428</v>
      </c>
      <c r="J30" s="26">
        <f t="shared" si="17"/>
        <v>1.1441765939674537</v>
      </c>
      <c r="K30" s="26">
        <f t="shared" si="17"/>
        <v>1.5966649228076639</v>
      </c>
      <c r="L30" s="26">
        <f t="shared" si="17"/>
        <v>2.4195393802651659</v>
      </c>
      <c r="M30" s="26">
        <f t="shared" si="17"/>
        <v>2.9188241719827599</v>
      </c>
      <c r="N30" s="26">
        <f t="shared" si="17"/>
        <v>3.9833717553274184</v>
      </c>
      <c r="O30" s="23">
        <f>SUM(C30:N30)/12</f>
        <v>2.3360792317962025</v>
      </c>
      <c r="P30" s="8" t="str">
        <f>IF(AND(O30&gt;=$I$3,O30&lt;=$J$3),"Seasonal factor is OK.","Korrection is necessary.")</f>
        <v>Seasonal factor is OK.</v>
      </c>
      <c r="Q30" s="7"/>
      <c r="R30" s="7"/>
    </row>
    <row r="31" spans="2:18" ht="31.5" x14ac:dyDescent="0.25">
      <c r="B31" s="68" t="s">
        <v>41</v>
      </c>
      <c r="C31" s="20">
        <f t="shared" ref="C31:N31" si="18">IF(AND($O$30&gt;=$I$3,$O$30&lt;=$J$3),C29,IF($O$30&gt;$J$3,$J$3/$O$30*C29,$I$3/$O$30*C29))</f>
        <v>2.4600846038045412</v>
      </c>
      <c r="D31" s="20">
        <f t="shared" si="18"/>
        <v>1.6921367943218391</v>
      </c>
      <c r="E31" s="20">
        <f t="shared" si="18"/>
        <v>1.0216933484926729</v>
      </c>
      <c r="F31" s="20">
        <f t="shared" si="18"/>
        <v>0.45728151546778933</v>
      </c>
      <c r="G31" s="20">
        <f t="shared" si="18"/>
        <v>0.48337528170653232</v>
      </c>
      <c r="H31" s="20">
        <f t="shared" si="18"/>
        <v>0.48355394321641337</v>
      </c>
      <c r="I31" s="20">
        <f t="shared" si="18"/>
        <v>0.66113540262837633</v>
      </c>
      <c r="J31" s="20">
        <f t="shared" si="18"/>
        <v>0.52008026998520618</v>
      </c>
      <c r="K31" s="20">
        <f t="shared" si="18"/>
        <v>0.72575678309439262</v>
      </c>
      <c r="L31" s="20">
        <f t="shared" si="18"/>
        <v>1.0997906273932572</v>
      </c>
      <c r="M31" s="20">
        <f t="shared" si="18"/>
        <v>1.3267382599921635</v>
      </c>
      <c r="N31" s="20">
        <f t="shared" si="18"/>
        <v>1.8106235251488263</v>
      </c>
      <c r="O31" s="9">
        <f>SUM(C31:N31)*$F$3/12</f>
        <v>2.336079231796202</v>
      </c>
      <c r="Q31" s="21"/>
    </row>
    <row r="32" spans="2:18" x14ac:dyDescent="0.25">
      <c r="B32" s="46" t="s">
        <v>36</v>
      </c>
      <c r="C32" s="59">
        <f>+C31*$F$3</f>
        <v>5.4121861283699912</v>
      </c>
      <c r="D32" s="58">
        <f t="shared" ref="D32:N32" si="19">+D31*$F$3</f>
        <v>3.7227009475080464</v>
      </c>
      <c r="E32" s="59">
        <f t="shared" si="19"/>
        <v>2.2477253666838806</v>
      </c>
      <c r="F32" s="59">
        <f t="shared" si="19"/>
        <v>1.0060193340291366</v>
      </c>
      <c r="G32" s="59">
        <f t="shared" si="19"/>
        <v>1.0634256197543712</v>
      </c>
      <c r="H32" s="59">
        <f t="shared" si="19"/>
        <v>1.0638186750761096</v>
      </c>
      <c r="I32" s="59">
        <f t="shared" si="19"/>
        <v>1.454497885782428</v>
      </c>
      <c r="J32" s="59">
        <f t="shared" si="19"/>
        <v>1.1441765939674537</v>
      </c>
      <c r="K32" s="59">
        <f t="shared" si="19"/>
        <v>1.5966649228076639</v>
      </c>
      <c r="L32" s="59">
        <f t="shared" si="19"/>
        <v>2.4195393802651659</v>
      </c>
      <c r="M32" s="59">
        <f t="shared" si="19"/>
        <v>2.9188241719827599</v>
      </c>
      <c r="N32" s="59">
        <f t="shared" si="19"/>
        <v>3.9833717553274184</v>
      </c>
      <c r="O32" s="23">
        <f>SUM(C32:N32)/12</f>
        <v>2.3360792317962025</v>
      </c>
    </row>
  </sheetData>
  <mergeCells count="28">
    <mergeCell ref="C15:E15"/>
    <mergeCell ref="F15:H15"/>
    <mergeCell ref="I15:K15"/>
    <mergeCell ref="L15:N15"/>
    <mergeCell ref="C16:E16"/>
    <mergeCell ref="F16:H16"/>
    <mergeCell ref="I16:K16"/>
    <mergeCell ref="L16:N16"/>
    <mergeCell ref="C17:E17"/>
    <mergeCell ref="F17:H17"/>
    <mergeCell ref="I17:K17"/>
    <mergeCell ref="L17:N17"/>
    <mergeCell ref="C19:E19"/>
    <mergeCell ref="F19:H19"/>
    <mergeCell ref="I19:K19"/>
    <mergeCell ref="L19:N19"/>
    <mergeCell ref="C22:E22"/>
    <mergeCell ref="F22:H22"/>
    <mergeCell ref="I22:K22"/>
    <mergeCell ref="L22:N22"/>
    <mergeCell ref="C20:E20"/>
    <mergeCell ref="F20:H20"/>
    <mergeCell ref="I20:K20"/>
    <mergeCell ref="L20:N20"/>
    <mergeCell ref="C21:E21"/>
    <mergeCell ref="F21:H21"/>
    <mergeCell ref="I21:K21"/>
    <mergeCell ref="L21:N21"/>
  </mergeCells>
  <pageMargins left="0.2" right="0.2" top="0.25" bottom="0.25" header="0.3" footer="0.3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2"/>
  <sheetViews>
    <sheetView zoomScale="85" zoomScaleNormal="85" workbookViewId="0">
      <selection activeCell="C16" sqref="C16:E16"/>
    </sheetView>
  </sheetViews>
  <sheetFormatPr defaultRowHeight="15" x14ac:dyDescent="0.25"/>
  <cols>
    <col min="1" max="1" width="2" customWidth="1"/>
    <col min="2" max="2" width="28" customWidth="1"/>
    <col min="3" max="3" width="8.7109375" customWidth="1"/>
    <col min="4" max="4" width="8.5703125" customWidth="1"/>
    <col min="5" max="5" width="13.28515625" customWidth="1"/>
    <col min="6" max="7" width="8.85546875" customWidth="1"/>
    <col min="8" max="8" width="10.85546875" customWidth="1"/>
    <col min="9" max="9" width="9.5703125" customWidth="1"/>
    <col min="10" max="10" width="8.7109375" customWidth="1"/>
    <col min="11" max="11" width="8.5703125" customWidth="1"/>
    <col min="12" max="12" width="9" customWidth="1"/>
    <col min="13" max="13" width="9.42578125" customWidth="1"/>
    <col min="14" max="14" width="9.28515625" customWidth="1"/>
    <col min="15" max="15" width="8.140625" customWidth="1"/>
    <col min="17" max="17" width="11.42578125" customWidth="1"/>
  </cols>
  <sheetData>
    <row r="1" spans="1:18" ht="23.25" customHeight="1" x14ac:dyDescent="0.25">
      <c r="B1" s="32" t="s">
        <v>23</v>
      </c>
      <c r="C1" s="33">
        <v>1.6</v>
      </c>
      <c r="D1" s="34"/>
      <c r="E1" s="35"/>
      <c r="F1" s="36"/>
      <c r="G1" s="37"/>
      <c r="H1" s="39" t="s">
        <v>24</v>
      </c>
      <c r="I1" s="38" t="s">
        <v>0</v>
      </c>
      <c r="J1" s="38" t="s">
        <v>1</v>
      </c>
    </row>
    <row r="2" spans="1:18" ht="25.5" customHeight="1" x14ac:dyDescent="0.25">
      <c r="B2" s="32" t="s">
        <v>57</v>
      </c>
      <c r="C2" s="33">
        <v>1.2</v>
      </c>
      <c r="D2" s="34"/>
      <c r="E2" s="51" t="s">
        <v>55</v>
      </c>
      <c r="F2" s="33">
        <v>2</v>
      </c>
      <c r="G2" s="37"/>
      <c r="H2" s="39" t="s">
        <v>47</v>
      </c>
      <c r="I2" s="31">
        <v>1</v>
      </c>
      <c r="J2" s="31">
        <v>1.5</v>
      </c>
      <c r="N2" s="18"/>
      <c r="O2" s="18"/>
    </row>
    <row r="3" spans="1:18" ht="26.25" customHeight="1" x14ac:dyDescent="0.25">
      <c r="B3" s="32" t="s">
        <v>56</v>
      </c>
      <c r="C3" s="33">
        <v>1.1000000000000001</v>
      </c>
      <c r="D3" s="34"/>
      <c r="E3" s="51" t="s">
        <v>43</v>
      </c>
      <c r="F3" s="33">
        <v>2.2000000000000002</v>
      </c>
      <c r="G3" s="37"/>
      <c r="H3" s="39" t="s">
        <v>48</v>
      </c>
      <c r="I3" s="31">
        <v>1</v>
      </c>
      <c r="J3" s="31">
        <v>3</v>
      </c>
    </row>
    <row r="4" spans="1:18" ht="19.5" customHeight="1" x14ac:dyDescent="0.3">
      <c r="B4" s="42" t="s">
        <v>53</v>
      </c>
      <c r="C4" s="2"/>
      <c r="D4" s="2"/>
    </row>
    <row r="5" spans="1:18" x14ac:dyDescent="0.25">
      <c r="B5" s="10" t="s">
        <v>22</v>
      </c>
      <c r="C5" s="11" t="s">
        <v>2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7</v>
      </c>
      <c r="I5" s="11" t="s">
        <v>8</v>
      </c>
      <c r="J5" s="11" t="s">
        <v>9</v>
      </c>
      <c r="K5" s="11" t="s">
        <v>10</v>
      </c>
      <c r="L5" s="11" t="s">
        <v>11</v>
      </c>
      <c r="M5" s="11" t="s">
        <v>12</v>
      </c>
      <c r="N5" s="11" t="s">
        <v>13</v>
      </c>
      <c r="O5" s="11" t="s">
        <v>25</v>
      </c>
    </row>
    <row r="6" spans="1:18" x14ac:dyDescent="0.25">
      <c r="A6" t="s">
        <v>17</v>
      </c>
      <c r="B6" s="46" t="s">
        <v>26</v>
      </c>
      <c r="C6" s="47">
        <v>405.85108500000001</v>
      </c>
      <c r="D6" s="47">
        <v>310.75685299999998</v>
      </c>
      <c r="E6" s="47">
        <v>280.95171299999998</v>
      </c>
      <c r="F6" s="47">
        <v>177.44920200000001</v>
      </c>
      <c r="G6" s="47">
        <v>123.441327</v>
      </c>
      <c r="H6" s="47">
        <v>116.81408999999999</v>
      </c>
      <c r="I6" s="47">
        <v>155.60732999999999</v>
      </c>
      <c r="J6" s="47">
        <v>190.477158</v>
      </c>
      <c r="K6" s="47">
        <v>208.44750099999999</v>
      </c>
      <c r="L6" s="47">
        <v>241.40743599999999</v>
      </c>
      <c r="M6" s="47">
        <v>320.187927</v>
      </c>
      <c r="N6" s="47">
        <v>389.35645399999999</v>
      </c>
      <c r="O6" s="16">
        <f>SUM(C6:N6)</f>
        <v>2920.7480759999999</v>
      </c>
      <c r="P6" t="s">
        <v>20</v>
      </c>
    </row>
    <row r="7" spans="1:18" x14ac:dyDescent="0.25">
      <c r="A7" t="s">
        <v>18</v>
      </c>
      <c r="B7" s="12" t="s">
        <v>27</v>
      </c>
      <c r="C7" s="13">
        <f>C6/$O$6</f>
        <v>0.13895449879258948</v>
      </c>
      <c r="D7" s="13">
        <f t="shared" ref="D7:N7" si="0">D6/$O$6</f>
        <v>0.10639632207704311</v>
      </c>
      <c r="E7" s="13">
        <f t="shared" si="0"/>
        <v>9.619169667819033E-2</v>
      </c>
      <c r="F7" s="13">
        <f t="shared" si="0"/>
        <v>6.0754709883441525E-2</v>
      </c>
      <c r="G7" s="13">
        <f t="shared" si="0"/>
        <v>4.2263599525863386E-2</v>
      </c>
      <c r="H7" s="13">
        <f t="shared" si="0"/>
        <v>3.9994579114806202E-2</v>
      </c>
      <c r="I7" s="13">
        <f t="shared" si="0"/>
        <v>5.3276532570075724E-2</v>
      </c>
      <c r="J7" s="13">
        <f t="shared" si="0"/>
        <v>6.521519591681485E-2</v>
      </c>
      <c r="K7" s="13">
        <f t="shared" si="0"/>
        <v>7.1367846721471229E-2</v>
      </c>
      <c r="L7" s="13">
        <f t="shared" si="0"/>
        <v>8.2652604647303382E-2</v>
      </c>
      <c r="M7" s="13">
        <f t="shared" si="0"/>
        <v>0.10962531470310896</v>
      </c>
      <c r="N7" s="13">
        <f t="shared" si="0"/>
        <v>0.13330709936929186</v>
      </c>
      <c r="O7" s="5">
        <f t="array" ref="O7">MIN(IF(C7:N7=0,"",C7:N7))*12</f>
        <v>0.47993494937767445</v>
      </c>
      <c r="P7" s="50"/>
      <c r="Q7" s="25"/>
    </row>
    <row r="8" spans="1:18" x14ac:dyDescent="0.25">
      <c r="A8" t="s">
        <v>16</v>
      </c>
      <c r="B8" s="12" t="s">
        <v>28</v>
      </c>
      <c r="C8" s="13">
        <f>IF(C7=0,IF($O$7&lt;0.1,$O$7,0.1),C7*12)</f>
        <v>1.6674539855110737</v>
      </c>
      <c r="D8" s="13">
        <f t="shared" ref="D8:N8" si="1">IF(D7=0,IF($O$7&lt;0.1,$O$7,0.1),D7*12)</f>
        <v>1.2767558649245174</v>
      </c>
      <c r="E8" s="13">
        <f t="shared" si="1"/>
        <v>1.154300360138284</v>
      </c>
      <c r="F8" s="13">
        <f t="shared" si="1"/>
        <v>0.72905651860129828</v>
      </c>
      <c r="G8" s="13">
        <f t="shared" si="1"/>
        <v>0.50716319431036061</v>
      </c>
      <c r="H8" s="13">
        <f t="shared" si="1"/>
        <v>0.47993494937767445</v>
      </c>
      <c r="I8" s="13">
        <f t="shared" si="1"/>
        <v>0.63931839084090869</v>
      </c>
      <c r="J8" s="13">
        <f t="shared" si="1"/>
        <v>0.7825823510017782</v>
      </c>
      <c r="K8" s="13">
        <f t="shared" si="1"/>
        <v>0.85641416065765474</v>
      </c>
      <c r="L8" s="13">
        <f t="shared" si="1"/>
        <v>0.99183125576764053</v>
      </c>
      <c r="M8" s="13">
        <f t="shared" si="1"/>
        <v>1.3155037764373074</v>
      </c>
      <c r="N8" s="13">
        <f t="shared" si="1"/>
        <v>1.5996851924315023</v>
      </c>
      <c r="O8" s="24"/>
    </row>
    <row r="9" spans="1:18" ht="6.75" customHeight="1" x14ac:dyDescent="0.25">
      <c r="B9" s="17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4"/>
      <c r="P9" s="25"/>
      <c r="Q9" s="25"/>
    </row>
    <row r="10" spans="1:18" ht="15.75" x14ac:dyDescent="0.25">
      <c r="A10" t="s">
        <v>15</v>
      </c>
      <c r="B10" s="40" t="s">
        <v>29</v>
      </c>
      <c r="C10" s="14">
        <f>C8^$C$1</f>
        <v>2.2661370587219962</v>
      </c>
      <c r="D10" s="14">
        <f t="shared" ref="D10:N10" si="2">D8^$C$1</f>
        <v>1.4783340446778845</v>
      </c>
      <c r="E10" s="14">
        <f t="shared" si="2"/>
        <v>1.25808542152656</v>
      </c>
      <c r="F10" s="14">
        <f t="shared" si="2"/>
        <v>0.60313970028701336</v>
      </c>
      <c r="G10" s="14">
        <f t="shared" si="2"/>
        <v>0.33747092792408251</v>
      </c>
      <c r="H10" s="14">
        <f t="shared" si="2"/>
        <v>0.30895256344440031</v>
      </c>
      <c r="I10" s="14">
        <f t="shared" si="2"/>
        <v>0.48881836748038754</v>
      </c>
      <c r="J10" s="14">
        <f t="shared" si="2"/>
        <v>0.67553534825133688</v>
      </c>
      <c r="K10" s="14">
        <f t="shared" si="2"/>
        <v>0.78035846083823501</v>
      </c>
      <c r="L10" s="14">
        <f t="shared" si="2"/>
        <v>0.98696207383745149</v>
      </c>
      <c r="M10" s="14">
        <f t="shared" si="2"/>
        <v>1.5507698848949545</v>
      </c>
      <c r="N10" s="14">
        <f t="shared" si="2"/>
        <v>2.1205828247811649</v>
      </c>
      <c r="O10" s="23">
        <f>SUM(C10:N10)*$C$2/12</f>
        <v>1.2855146676665465</v>
      </c>
    </row>
    <row r="11" spans="1:18" x14ac:dyDescent="0.25">
      <c r="A11" t="s">
        <v>14</v>
      </c>
      <c r="B11" s="46" t="s">
        <v>44</v>
      </c>
      <c r="C11" s="26">
        <f>C10*$C$2</f>
        <v>2.7193644704663953</v>
      </c>
      <c r="D11" s="26">
        <f t="shared" ref="D11:N11" si="3">D10*$C$2</f>
        <v>1.7740008536134615</v>
      </c>
      <c r="E11" s="26">
        <f t="shared" si="3"/>
        <v>1.509702505831872</v>
      </c>
      <c r="F11" s="26">
        <f t="shared" si="3"/>
        <v>0.72376764034441599</v>
      </c>
      <c r="G11" s="26">
        <f t="shared" si="3"/>
        <v>0.40496511350889902</v>
      </c>
      <c r="H11" s="26">
        <f t="shared" si="3"/>
        <v>0.37074307613328034</v>
      </c>
      <c r="I11" s="26">
        <f t="shared" si="3"/>
        <v>0.58658204097646505</v>
      </c>
      <c r="J11" s="26">
        <f t="shared" si="3"/>
        <v>0.81064241790160418</v>
      </c>
      <c r="K11" s="26">
        <f t="shared" si="3"/>
        <v>0.93643015300588195</v>
      </c>
      <c r="L11" s="26">
        <f t="shared" si="3"/>
        <v>1.1843544886049417</v>
      </c>
      <c r="M11" s="26">
        <f t="shared" si="3"/>
        <v>1.8609238618739452</v>
      </c>
      <c r="N11" s="26">
        <f t="shared" si="3"/>
        <v>2.544699389737398</v>
      </c>
      <c r="O11" s="23">
        <f>SUM(C11:N11)/12</f>
        <v>1.2855146676665468</v>
      </c>
      <c r="P11" s="1" t="str">
        <f>IF(AND(O11&gt;=$I$2,O11&lt;=$J$2),"Seasonal factor is OK.","Korrection is necessary.")</f>
        <v>Seasonal factor is OK.</v>
      </c>
      <c r="Q11" s="3"/>
      <c r="R11" s="3"/>
    </row>
    <row r="12" spans="1:18" ht="31.5" customHeight="1" x14ac:dyDescent="0.25">
      <c r="A12" t="s">
        <v>21</v>
      </c>
      <c r="B12" s="67" t="s">
        <v>49</v>
      </c>
      <c r="C12" s="15">
        <f>IF(AND($O$11&gt;=$I$2,$O$11&lt;=$J$2),C10,IF($O$11&gt;$J$2,$J$2/$O$11*C10,$I$2/$O$11*C10))</f>
        <v>2.2661370587219962</v>
      </c>
      <c r="D12" s="15">
        <f>IF(AND($O$11&gt;=$I$2,$O$11&lt;=$J$2),D10,IF($O$11&gt;$J$2,$J$2/$O$11*D10,$I$2/$O$11*D10))</f>
        <v>1.4783340446778845</v>
      </c>
      <c r="E12" s="15">
        <f>IF(AND($O$11&gt;=$I$2,$O$11&lt;=$J$2),E10,IF($O$11&gt;$J$2,$J$2/$O$11*E10,$I$2/$O$11*E10))</f>
        <v>1.25808542152656</v>
      </c>
      <c r="F12" s="15">
        <f>IF(AND($O$11&gt;=$I$2,$O$11&lt;=$J$2),F10,IF($O$11&gt;$J$2,$J$2/$O$11*F10,$I$2/$O$11*F10))</f>
        <v>0.60313970028701336</v>
      </c>
      <c r="G12" s="15">
        <f>IF(AND($O$11&gt;=$I$2,$O$11&lt;=$J$2),G10,IF($O$11&gt;$J$2,$J$2/$O$11*G10,$I$2/$O$11*G10))</f>
        <v>0.33747092792408251</v>
      </c>
      <c r="H12" s="15">
        <f t="shared" ref="H12:N12" si="4">IF(AND($O$11&gt;=$I$2,$O$11&lt;=$J$2),H10,IF($O$11&gt;$J$2,$J$2/$O$11*H10,$I$2/$O$11*H10))</f>
        <v>0.30895256344440031</v>
      </c>
      <c r="I12" s="15">
        <f t="shared" si="4"/>
        <v>0.48881836748038754</v>
      </c>
      <c r="J12" s="15">
        <f t="shared" si="4"/>
        <v>0.67553534825133688</v>
      </c>
      <c r="K12" s="15">
        <f t="shared" si="4"/>
        <v>0.78035846083823501</v>
      </c>
      <c r="L12" s="15">
        <f t="shared" si="4"/>
        <v>0.98696207383745149</v>
      </c>
      <c r="M12" s="15">
        <f t="shared" si="4"/>
        <v>1.5507698848949545</v>
      </c>
      <c r="N12" s="15">
        <f t="shared" si="4"/>
        <v>2.1205828247811649</v>
      </c>
      <c r="O12" s="9">
        <f>SUM(C12:N12)*$C$2/12</f>
        <v>1.2855146676665465</v>
      </c>
      <c r="Q12" s="21"/>
    </row>
    <row r="13" spans="1:18" ht="19.5" customHeight="1" x14ac:dyDescent="0.25">
      <c r="A13" t="s">
        <v>19</v>
      </c>
      <c r="B13" s="46" t="s">
        <v>30</v>
      </c>
      <c r="C13" s="26">
        <f>C12*$C$2</f>
        <v>2.7193644704663953</v>
      </c>
      <c r="D13" s="26">
        <f t="shared" ref="D13:N13" si="5">D12*$C$2</f>
        <v>1.7740008536134615</v>
      </c>
      <c r="E13" s="26">
        <f t="shared" si="5"/>
        <v>1.509702505831872</v>
      </c>
      <c r="F13" s="26">
        <f t="shared" si="5"/>
        <v>0.72376764034441599</v>
      </c>
      <c r="G13" s="26">
        <f t="shared" si="5"/>
        <v>0.40496511350889902</v>
      </c>
      <c r="H13" s="26">
        <f t="shared" si="5"/>
        <v>0.37074307613328034</v>
      </c>
      <c r="I13" s="26">
        <f t="shared" si="5"/>
        <v>0.58658204097646505</v>
      </c>
      <c r="J13" s="26">
        <f t="shared" si="5"/>
        <v>0.81064241790160418</v>
      </c>
      <c r="K13" s="26">
        <f t="shared" si="5"/>
        <v>0.93643015300588195</v>
      </c>
      <c r="L13" s="26">
        <f t="shared" si="5"/>
        <v>1.1843544886049417</v>
      </c>
      <c r="M13" s="26">
        <f t="shared" si="5"/>
        <v>1.8609238618739452</v>
      </c>
      <c r="N13" s="26">
        <f t="shared" si="5"/>
        <v>2.544699389737398</v>
      </c>
      <c r="O13" s="23">
        <f>SUM(C13:N13)/12</f>
        <v>1.2855146676665468</v>
      </c>
      <c r="Q13" s="21"/>
    </row>
    <row r="14" spans="1:18" ht="10.5" customHeight="1" x14ac:dyDescent="0.25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9"/>
    </row>
    <row r="15" spans="1:18" ht="15.75" x14ac:dyDescent="0.25">
      <c r="B15" s="41" t="s">
        <v>31</v>
      </c>
      <c r="C15" s="78">
        <f>AVERAGE(C12:E12)</f>
        <v>1.6675188416421467</v>
      </c>
      <c r="D15" s="79"/>
      <c r="E15" s="79"/>
      <c r="F15" s="78">
        <f>AVERAGE(F12:H12)</f>
        <v>0.41652106388516535</v>
      </c>
      <c r="G15" s="79"/>
      <c r="H15" s="79"/>
      <c r="I15" s="78">
        <f>AVERAGE(I12:K12)</f>
        <v>0.64823739218998644</v>
      </c>
      <c r="J15" s="79"/>
      <c r="K15" s="79"/>
      <c r="L15" s="78">
        <f>AVERAGE(L12:N12)</f>
        <v>1.5527715945045237</v>
      </c>
      <c r="M15" s="79"/>
      <c r="N15" s="79"/>
      <c r="O15" s="23">
        <f>SUM(C15:N15)*$C$3/4</f>
        <v>1.1783884453610012</v>
      </c>
    </row>
    <row r="16" spans="1:18" x14ac:dyDescent="0.25">
      <c r="B16" s="46" t="s">
        <v>34</v>
      </c>
      <c r="C16" s="72">
        <f>C15*$C$3</f>
        <v>1.8342707258063615</v>
      </c>
      <c r="D16" s="73"/>
      <c r="E16" s="74"/>
      <c r="F16" s="72">
        <f t="shared" ref="F16" si="6">F15*$C$3</f>
        <v>0.45817317027368193</v>
      </c>
      <c r="G16" s="73"/>
      <c r="H16" s="74"/>
      <c r="I16" s="72">
        <f t="shared" ref="I16" si="7">I15*$C$3</f>
        <v>0.71306113140898519</v>
      </c>
      <c r="J16" s="73"/>
      <c r="K16" s="74"/>
      <c r="L16" s="72">
        <f t="shared" ref="L16" si="8">L15*$C$3</f>
        <v>1.7080487539549762</v>
      </c>
      <c r="M16" s="73"/>
      <c r="N16" s="74"/>
      <c r="O16" s="23">
        <f>SUM(C16:N16)/4</f>
        <v>1.1783884453610012</v>
      </c>
      <c r="P16" s="8" t="str">
        <f>IF(AND(O16&gt;=$I$2,O16&lt;=$J$2),"Seasonal factor is OK.","Korrection is necessary.")</f>
        <v>Seasonal factor is OK.</v>
      </c>
      <c r="Q16" s="7"/>
      <c r="R16" s="7"/>
    </row>
    <row r="17" spans="2:18" ht="27.75" customHeight="1" x14ac:dyDescent="0.25">
      <c r="B17" s="68" t="s">
        <v>38</v>
      </c>
      <c r="C17" s="75">
        <f>IF(AND($O$16&gt;=$I$2,$O$16&lt;=$J$2),C15,IF($O$16&gt;$J$2,$J$2/$O$16*C15,$I$2/$O$16*C15))</f>
        <v>1.6675188416421467</v>
      </c>
      <c r="D17" s="75"/>
      <c r="E17" s="75"/>
      <c r="F17" s="75">
        <f>IF(AND($O$16&gt;=$I$2,$O$16&lt;=$J$2),F15,IF($O$16&gt;$J$2,$J$2/$O$16*F15,$I$2/$O$16*F15))</f>
        <v>0.41652106388516535</v>
      </c>
      <c r="G17" s="75"/>
      <c r="H17" s="75"/>
      <c r="I17" s="75">
        <f>IF(AND($O$16&gt;=$I$2,$O$16&lt;=$J$2),I15,IF($O$16&gt;$J$2,$J$2/$O$16*I15,$I$2/$O$16*I15))</f>
        <v>0.64823739218998644</v>
      </c>
      <c r="J17" s="75"/>
      <c r="K17" s="75"/>
      <c r="L17" s="75">
        <f>IF(AND($O$16&gt;=$I$2,$O$16&lt;=$J$2),L15,IF($O$16&gt;$J$2,$J$2/$O$16*L15,$I$2/$O$16*L15))</f>
        <v>1.5527715945045237</v>
      </c>
      <c r="M17" s="75"/>
      <c r="N17" s="75"/>
      <c r="O17" s="9">
        <f>SUM(C17:N17)*$C$3/4</f>
        <v>1.1783884453610012</v>
      </c>
      <c r="Q17" s="21"/>
    </row>
    <row r="18" spans="2:18" ht="8.25" customHeight="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53"/>
    </row>
    <row r="19" spans="2:18" ht="15.75" x14ac:dyDescent="0.25">
      <c r="B19" s="41" t="s">
        <v>32</v>
      </c>
      <c r="C19" s="77">
        <f>+C15</f>
        <v>1.6675188416421467</v>
      </c>
      <c r="D19" s="77"/>
      <c r="E19" s="77"/>
      <c r="F19" s="77">
        <f t="shared" ref="F19" si="9">+F15</f>
        <v>0.41652106388516535</v>
      </c>
      <c r="G19" s="77"/>
      <c r="H19" s="77"/>
      <c r="I19" s="77">
        <f t="shared" ref="I19" si="10">+I15</f>
        <v>0.64823739218998644</v>
      </c>
      <c r="J19" s="77"/>
      <c r="K19" s="77"/>
      <c r="L19" s="77">
        <f t="shared" ref="L19" si="11">+L15</f>
        <v>1.5527715945045237</v>
      </c>
      <c r="M19" s="77"/>
      <c r="N19" s="77"/>
      <c r="O19" s="23">
        <f>SUM(C19:N19)*$C$3/4</f>
        <v>1.1783884453610012</v>
      </c>
    </row>
    <row r="20" spans="2:18" x14ac:dyDescent="0.25">
      <c r="B20" s="46" t="s">
        <v>33</v>
      </c>
      <c r="C20" s="72">
        <f>C19*$C$3</f>
        <v>1.8342707258063615</v>
      </c>
      <c r="D20" s="73"/>
      <c r="E20" s="74"/>
      <c r="F20" s="72">
        <f>F19*$C$3</f>
        <v>0.45817317027368193</v>
      </c>
      <c r="G20" s="73"/>
      <c r="H20" s="74"/>
      <c r="I20" s="72">
        <f>I19*$C$3</f>
        <v>0.71306113140898519</v>
      </c>
      <c r="J20" s="73"/>
      <c r="K20" s="74"/>
      <c r="L20" s="72">
        <f>L19*$C$3</f>
        <v>1.7080487539549762</v>
      </c>
      <c r="M20" s="73"/>
      <c r="N20" s="74"/>
      <c r="O20" s="23">
        <f>SUM(C20:N20)/4</f>
        <v>1.1783884453610012</v>
      </c>
      <c r="P20" s="8" t="str">
        <f>IF(AND(O20&gt;=$I$2,O20&lt;=$J$2),"Seasonal factor is OK.","Korrection is necessary.")</f>
        <v>Seasonal factor is OK.</v>
      </c>
      <c r="Q20" s="7"/>
      <c r="R20" s="7"/>
    </row>
    <row r="21" spans="2:18" ht="30.75" customHeight="1" x14ac:dyDescent="0.25">
      <c r="B21" s="68" t="s">
        <v>37</v>
      </c>
      <c r="C21" s="75">
        <f>IF(AND($O$20&gt;=$I$2,$O$20&lt;=$J$2),C19,IF($O$20&gt;$J$2,$J$2/$O$20*C19,$I$2/$O$20*C19))</f>
        <v>1.6675188416421467</v>
      </c>
      <c r="D21" s="75"/>
      <c r="E21" s="75"/>
      <c r="F21" s="75">
        <f t="shared" ref="F21" si="12">IF(AND($O$20&gt;=$I$2,$O$20&lt;=$J$2),F19,IF($O$20&gt;$J$2,$J$2/$O$20*F19,$I$2/$O$20*F19))</f>
        <v>0.41652106388516535</v>
      </c>
      <c r="G21" s="75"/>
      <c r="H21" s="75"/>
      <c r="I21" s="75">
        <f t="shared" ref="I21" si="13">IF(AND($O$20&gt;=$I$2,$O$20&lt;=$J$2),I19,IF($O$20&gt;$J$2,$J$2/$O$20*I19,$I$2/$O$20*I19))</f>
        <v>0.64823739218998644</v>
      </c>
      <c r="J21" s="75"/>
      <c r="K21" s="75"/>
      <c r="L21" s="75">
        <f t="shared" ref="L21" si="14">IF(AND($O$20&gt;=$I$2,$O$20&lt;=$J$2),L19,IF($O$20&gt;$J$2,$J$2/$O$20*L19,$I$2/$O$20*L19))</f>
        <v>1.5527715945045237</v>
      </c>
      <c r="M21" s="75"/>
      <c r="N21" s="75"/>
      <c r="O21" s="9">
        <f>SUM(C21:N21)*$C$3/4</f>
        <v>1.1783884453610012</v>
      </c>
    </row>
    <row r="22" spans="2:18" ht="19.5" customHeight="1" x14ac:dyDescent="0.25">
      <c r="B22" s="45"/>
      <c r="C22" s="76" t="str">
        <f>IF(AND(C19&gt;=MIN(C12:E12),C19&lt;=MAX(C12:E12)),"min value in quartal &lt;Seasonal Q&lt; max value in quartal ", "Seasonal Q ver 2 is not line with NC TAR")</f>
        <v xml:space="preserve">min value in quartal &lt;Seasonal Q&lt; max value in quartal </v>
      </c>
      <c r="D22" s="76"/>
      <c r="E22" s="76"/>
      <c r="F22" s="76" t="str">
        <f>IF(AND(F19&gt;=MIN(F12:H12),F19&lt;=MAX(F12:H12)),"min value in quartal &lt;Seasonal Q&lt; max value in quartal", "Seasonal Q ver 2 is not line with NC TAR")</f>
        <v>min value in quartal &lt;Seasonal Q&lt; max value in quartal</v>
      </c>
      <c r="G22" s="76"/>
      <c r="H22" s="76"/>
      <c r="I22" s="76" t="str">
        <f>IF(AND(I19&gt;=MIN(I12:K12),I19&lt;=MAX(I12:K12)),"min value in quartal &lt;Seasonal Q&lt; max value in quartal", "Seasonal Q ver 2 is not line with NC TAR")</f>
        <v>min value in quartal &lt;Seasonal Q&lt; max value in quartal</v>
      </c>
      <c r="J22" s="76"/>
      <c r="K22" s="76"/>
      <c r="L22" s="76" t="str">
        <f>IF(AND(L19&gt;=MIN(L12:N12),L19&lt;=MAX(L12:N12)),"min value in quartal &lt;Seasonal Q&lt; max value in quartal", "Seasonal Q ver 2 is not line with NC TAR")</f>
        <v>min value in quartal &lt;Seasonal Q&lt; max value in quartal</v>
      </c>
      <c r="M22" s="76"/>
      <c r="N22" s="76"/>
      <c r="O22" s="22"/>
      <c r="P22" s="27"/>
      <c r="Q22" s="21"/>
    </row>
    <row r="23" spans="2:18" ht="9" customHeight="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2"/>
      <c r="P23" s="27"/>
      <c r="Q23" s="21"/>
    </row>
    <row r="24" spans="2:18" ht="15.75" x14ac:dyDescent="0.25">
      <c r="B24" s="40" t="s">
        <v>39</v>
      </c>
      <c r="C24" s="14">
        <f t="shared" ref="C24:N24" si="15">C8^$C$1</f>
        <v>2.2661370587219962</v>
      </c>
      <c r="D24" s="14">
        <f t="shared" si="15"/>
        <v>1.4783340446778845</v>
      </c>
      <c r="E24" s="14">
        <f t="shared" si="15"/>
        <v>1.25808542152656</v>
      </c>
      <c r="F24" s="14">
        <f t="shared" si="15"/>
        <v>0.60313970028701336</v>
      </c>
      <c r="G24" s="14">
        <f t="shared" si="15"/>
        <v>0.33747092792408251</v>
      </c>
      <c r="H24" s="14">
        <f t="shared" si="15"/>
        <v>0.30895256344440031</v>
      </c>
      <c r="I24" s="14">
        <f t="shared" si="15"/>
        <v>0.48881836748038754</v>
      </c>
      <c r="J24" s="14">
        <f t="shared" si="15"/>
        <v>0.67553534825133688</v>
      </c>
      <c r="K24" s="14">
        <f t="shared" si="15"/>
        <v>0.78035846083823501</v>
      </c>
      <c r="L24" s="14">
        <f t="shared" si="15"/>
        <v>0.98696207383745149</v>
      </c>
      <c r="M24" s="14">
        <f t="shared" si="15"/>
        <v>1.5507698848949545</v>
      </c>
      <c r="N24" s="14">
        <f t="shared" si="15"/>
        <v>2.1205828247811649</v>
      </c>
      <c r="O24" s="23">
        <f>SUM(C24:N24)*F2/12</f>
        <v>2.1425244461109112</v>
      </c>
    </row>
    <row r="25" spans="2:18" x14ac:dyDescent="0.25">
      <c r="B25" s="46" t="s">
        <v>45</v>
      </c>
      <c r="C25" s="26">
        <f>C24*$F$2</f>
        <v>4.5322741174439924</v>
      </c>
      <c r="D25" s="26">
        <f t="shared" ref="D25:N25" si="16">D24*$F$2</f>
        <v>2.9566680893557691</v>
      </c>
      <c r="E25" s="26">
        <f t="shared" si="16"/>
        <v>2.51617084305312</v>
      </c>
      <c r="F25" s="26">
        <f t="shared" si="16"/>
        <v>1.2062794005740267</v>
      </c>
      <c r="G25" s="26">
        <f t="shared" si="16"/>
        <v>0.67494185584816502</v>
      </c>
      <c r="H25" s="26">
        <f t="shared" si="16"/>
        <v>0.61790512688880062</v>
      </c>
      <c r="I25" s="26">
        <f t="shared" si="16"/>
        <v>0.97763673496077508</v>
      </c>
      <c r="J25" s="26">
        <f t="shared" si="16"/>
        <v>1.3510706965026738</v>
      </c>
      <c r="K25" s="26">
        <f t="shared" si="16"/>
        <v>1.56071692167647</v>
      </c>
      <c r="L25" s="26">
        <f t="shared" si="16"/>
        <v>1.973924147674903</v>
      </c>
      <c r="M25" s="26">
        <f t="shared" si="16"/>
        <v>3.101539769789909</v>
      </c>
      <c r="N25" s="26">
        <f t="shared" si="16"/>
        <v>4.2411656495623298</v>
      </c>
      <c r="O25" s="23">
        <f>SUM(C25:N25)/12</f>
        <v>2.1425244461109112</v>
      </c>
      <c r="P25" s="1" t="str">
        <f>IF(AND(O25&gt;=$I$3,O25&lt;=$J$3),"Seasonal factor is OK.","Korrection is necessary.")</f>
        <v>Seasonal factor is OK.</v>
      </c>
      <c r="Q25" s="3"/>
      <c r="R25" s="3"/>
    </row>
    <row r="26" spans="2:18" ht="27.75" customHeight="1" x14ac:dyDescent="0.25">
      <c r="B26" s="67" t="s">
        <v>42</v>
      </c>
      <c r="C26" s="15">
        <f>IF(AND($O$25&gt;=$I$3,$O$25&lt;=$J$3),C24,IF($O$25&gt;$J$3,$J$3/$O$25*C24,$I$3/$O$25*C24))</f>
        <v>2.2661370587219962</v>
      </c>
      <c r="D26" s="15">
        <f t="shared" ref="D26:N26" si="17">IF(AND($O$25&gt;=$I$3,$O$25&lt;=$J$3),D24,IF($O$25&gt;$J$3,$J$3/$O$25*D24,$I$3/$O$25*D24))</f>
        <v>1.4783340446778845</v>
      </c>
      <c r="E26" s="15">
        <f t="shared" si="17"/>
        <v>1.25808542152656</v>
      </c>
      <c r="F26" s="15">
        <f t="shared" si="17"/>
        <v>0.60313970028701336</v>
      </c>
      <c r="G26" s="15">
        <f t="shared" si="17"/>
        <v>0.33747092792408251</v>
      </c>
      <c r="H26" s="15">
        <f t="shared" si="17"/>
        <v>0.30895256344440031</v>
      </c>
      <c r="I26" s="15">
        <f t="shared" si="17"/>
        <v>0.48881836748038754</v>
      </c>
      <c r="J26" s="15">
        <f t="shared" si="17"/>
        <v>0.67553534825133688</v>
      </c>
      <c r="K26" s="15">
        <f t="shared" si="17"/>
        <v>0.78035846083823501</v>
      </c>
      <c r="L26" s="15">
        <f t="shared" si="17"/>
        <v>0.98696207383745149</v>
      </c>
      <c r="M26" s="15">
        <f t="shared" si="17"/>
        <v>1.5507698848949545</v>
      </c>
      <c r="N26" s="15">
        <f t="shared" si="17"/>
        <v>2.1205828247811649</v>
      </c>
      <c r="O26" s="9">
        <f>SUM(C26:N26)*$F$2/12</f>
        <v>2.1425244461109112</v>
      </c>
      <c r="Q26" s="21"/>
    </row>
    <row r="27" spans="2:18" ht="23.25" customHeight="1" x14ac:dyDescent="0.25">
      <c r="B27" s="46" t="s">
        <v>35</v>
      </c>
      <c r="C27" s="26">
        <f>C26*$F$2</f>
        <v>4.5322741174439924</v>
      </c>
      <c r="D27" s="26">
        <f t="shared" ref="D27:N27" si="18">D26*$F$2</f>
        <v>2.9566680893557691</v>
      </c>
      <c r="E27" s="26">
        <f t="shared" si="18"/>
        <v>2.51617084305312</v>
      </c>
      <c r="F27" s="26">
        <f t="shared" si="18"/>
        <v>1.2062794005740267</v>
      </c>
      <c r="G27" s="26">
        <f t="shared" si="18"/>
        <v>0.67494185584816502</v>
      </c>
      <c r="H27" s="26">
        <f t="shared" si="18"/>
        <v>0.61790512688880062</v>
      </c>
      <c r="I27" s="26">
        <f t="shared" si="18"/>
        <v>0.97763673496077508</v>
      </c>
      <c r="J27" s="26">
        <f t="shared" si="18"/>
        <v>1.3510706965026738</v>
      </c>
      <c r="K27" s="26">
        <f t="shared" si="18"/>
        <v>1.56071692167647</v>
      </c>
      <c r="L27" s="26">
        <f t="shared" si="18"/>
        <v>1.973924147674903</v>
      </c>
      <c r="M27" s="26">
        <f t="shared" si="18"/>
        <v>3.101539769789909</v>
      </c>
      <c r="N27" s="26">
        <f t="shared" si="18"/>
        <v>4.2411656495623298</v>
      </c>
      <c r="O27" s="23">
        <f>SUM(C27:N27)/12</f>
        <v>2.1425244461109112</v>
      </c>
      <c r="Q27" s="21"/>
    </row>
    <row r="28" spans="2:18" ht="8.25" customHeight="1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6"/>
    </row>
    <row r="29" spans="2:18" ht="15.75" x14ac:dyDescent="0.25">
      <c r="B29" s="41" t="s">
        <v>40</v>
      </c>
      <c r="C29" s="19">
        <f t="shared" ref="C29:N29" si="19">C24</f>
        <v>2.2661370587219962</v>
      </c>
      <c r="D29" s="19">
        <f t="shared" si="19"/>
        <v>1.4783340446778845</v>
      </c>
      <c r="E29" s="19">
        <f t="shared" si="19"/>
        <v>1.25808542152656</v>
      </c>
      <c r="F29" s="19">
        <f t="shared" si="19"/>
        <v>0.60313970028701336</v>
      </c>
      <c r="G29" s="19">
        <f t="shared" si="19"/>
        <v>0.33747092792408251</v>
      </c>
      <c r="H29" s="19">
        <f t="shared" si="19"/>
        <v>0.30895256344440031</v>
      </c>
      <c r="I29" s="19">
        <f t="shared" si="19"/>
        <v>0.48881836748038754</v>
      </c>
      <c r="J29" s="19">
        <f t="shared" si="19"/>
        <v>0.67553534825133688</v>
      </c>
      <c r="K29" s="19">
        <f t="shared" si="19"/>
        <v>0.78035846083823501</v>
      </c>
      <c r="L29" s="19">
        <f t="shared" si="19"/>
        <v>0.98696207383745149</v>
      </c>
      <c r="M29" s="19">
        <f t="shared" si="19"/>
        <v>1.5507698848949545</v>
      </c>
      <c r="N29" s="52">
        <f t="shared" si="19"/>
        <v>2.1205828247811649</v>
      </c>
      <c r="O29" s="23">
        <f>SUM(C29:N29)*$F$3/12</f>
        <v>2.3567768907220024</v>
      </c>
    </row>
    <row r="30" spans="2:18" x14ac:dyDescent="0.25">
      <c r="B30" s="46" t="s">
        <v>46</v>
      </c>
      <c r="C30" s="26">
        <f>C29*$F$3</f>
        <v>4.985501529188392</v>
      </c>
      <c r="D30" s="26">
        <f>D29*$F$3</f>
        <v>3.252334898291346</v>
      </c>
      <c r="E30" s="26">
        <f t="shared" ref="E30:N32" si="20">E29*$F$3</f>
        <v>2.767787927358432</v>
      </c>
      <c r="F30" s="26">
        <f t="shared" si="20"/>
        <v>1.3269073406314296</v>
      </c>
      <c r="G30" s="26">
        <f t="shared" si="20"/>
        <v>0.74243604143298159</v>
      </c>
      <c r="H30" s="26">
        <f t="shared" si="20"/>
        <v>0.67969563957768075</v>
      </c>
      <c r="I30" s="26">
        <f t="shared" si="20"/>
        <v>1.0754004084568527</v>
      </c>
      <c r="J30" s="26">
        <f t="shared" si="20"/>
        <v>1.4861777661529412</v>
      </c>
      <c r="K30" s="26">
        <f t="shared" si="20"/>
        <v>1.7167886138441171</v>
      </c>
      <c r="L30" s="26">
        <f t="shared" si="20"/>
        <v>2.1713165624423936</v>
      </c>
      <c r="M30" s="26">
        <f t="shared" si="20"/>
        <v>3.4116937467689001</v>
      </c>
      <c r="N30" s="26">
        <f t="shared" si="20"/>
        <v>4.6652822145185633</v>
      </c>
      <c r="O30" s="23">
        <f>SUM(C30:N30)/12</f>
        <v>2.3567768907220024</v>
      </c>
      <c r="P30" s="8" t="str">
        <f>IF(AND(O30&gt;=$I$3,O30&lt;=$J$3),"Seasonal factor is OK.","Korrection is necessary.")</f>
        <v>Seasonal factor is OK.</v>
      </c>
      <c r="Q30" s="7"/>
      <c r="R30" s="7"/>
    </row>
    <row r="31" spans="2:18" ht="31.5" x14ac:dyDescent="0.25">
      <c r="B31" s="68" t="s">
        <v>41</v>
      </c>
      <c r="C31" s="20">
        <f>IF(AND($O$30&gt;=$I$3,$O$30&lt;=$J$3),C29,IF($O$30&gt;$J$3,$J$3/$O$30*C29,$I$3/$O$30*C29))</f>
        <v>2.2661370587219962</v>
      </c>
      <c r="D31" s="20">
        <f t="shared" ref="D31:N31" si="21">IF(AND($O$30&gt;=$I$3,$O$30&lt;=$J$3),D29,IF($O$30&gt;$J$3,$J$3/$O$30*D29,$I$3/$O$30*D29))</f>
        <v>1.4783340446778845</v>
      </c>
      <c r="E31" s="20">
        <f t="shared" si="21"/>
        <v>1.25808542152656</v>
      </c>
      <c r="F31" s="20">
        <f t="shared" si="21"/>
        <v>0.60313970028701336</v>
      </c>
      <c r="G31" s="20">
        <f t="shared" si="21"/>
        <v>0.33747092792408251</v>
      </c>
      <c r="H31" s="20">
        <f t="shared" si="21"/>
        <v>0.30895256344440031</v>
      </c>
      <c r="I31" s="20">
        <f t="shared" si="21"/>
        <v>0.48881836748038754</v>
      </c>
      <c r="J31" s="20">
        <f t="shared" si="21"/>
        <v>0.67553534825133688</v>
      </c>
      <c r="K31" s="20">
        <f t="shared" si="21"/>
        <v>0.78035846083823501</v>
      </c>
      <c r="L31" s="20">
        <f t="shared" si="21"/>
        <v>0.98696207383745149</v>
      </c>
      <c r="M31" s="20">
        <f t="shared" si="21"/>
        <v>1.5507698848949545</v>
      </c>
      <c r="N31" s="20">
        <f t="shared" si="21"/>
        <v>2.1205828247811649</v>
      </c>
      <c r="O31" s="9">
        <f>SUM(C31:N31)*$F$3/12</f>
        <v>2.3567768907220024</v>
      </c>
      <c r="Q31" s="21"/>
    </row>
    <row r="32" spans="2:18" x14ac:dyDescent="0.25">
      <c r="B32" s="46" t="s">
        <v>36</v>
      </c>
      <c r="C32" s="26">
        <f>C31*$F$3</f>
        <v>4.985501529188392</v>
      </c>
      <c r="D32" s="26">
        <f>D31*$F$3</f>
        <v>3.252334898291346</v>
      </c>
      <c r="E32" s="26">
        <f t="shared" si="20"/>
        <v>2.767787927358432</v>
      </c>
      <c r="F32" s="26">
        <f t="shared" si="20"/>
        <v>1.3269073406314296</v>
      </c>
      <c r="G32" s="26">
        <f t="shared" si="20"/>
        <v>0.74243604143298159</v>
      </c>
      <c r="H32" s="26">
        <f t="shared" si="20"/>
        <v>0.67969563957768075</v>
      </c>
      <c r="I32" s="26">
        <f t="shared" si="20"/>
        <v>1.0754004084568527</v>
      </c>
      <c r="J32" s="26">
        <f t="shared" si="20"/>
        <v>1.4861777661529412</v>
      </c>
      <c r="K32" s="26">
        <f t="shared" si="20"/>
        <v>1.7167886138441171</v>
      </c>
      <c r="L32" s="26">
        <f t="shared" si="20"/>
        <v>2.1713165624423936</v>
      </c>
      <c r="M32" s="26">
        <f t="shared" si="20"/>
        <v>3.4116937467689001</v>
      </c>
      <c r="N32" s="26">
        <f t="shared" si="20"/>
        <v>4.6652822145185633</v>
      </c>
      <c r="O32" s="23">
        <f>SUM(C32:N32)/12</f>
        <v>2.3567768907220024</v>
      </c>
    </row>
  </sheetData>
  <mergeCells count="28">
    <mergeCell ref="C15:E15"/>
    <mergeCell ref="F15:H15"/>
    <mergeCell ref="I15:K15"/>
    <mergeCell ref="L15:N15"/>
    <mergeCell ref="C16:E16"/>
    <mergeCell ref="F16:H16"/>
    <mergeCell ref="I16:K16"/>
    <mergeCell ref="L16:N16"/>
    <mergeCell ref="C17:E17"/>
    <mergeCell ref="F17:H17"/>
    <mergeCell ref="I17:K17"/>
    <mergeCell ref="L17:N17"/>
    <mergeCell ref="C19:E19"/>
    <mergeCell ref="F19:H19"/>
    <mergeCell ref="I19:K19"/>
    <mergeCell ref="L19:N19"/>
    <mergeCell ref="C22:E22"/>
    <mergeCell ref="F22:H22"/>
    <mergeCell ref="I22:K22"/>
    <mergeCell ref="L22:N22"/>
    <mergeCell ref="C20:E20"/>
    <mergeCell ref="F20:H20"/>
    <mergeCell ref="I20:K20"/>
    <mergeCell ref="L20:N20"/>
    <mergeCell ref="C21:E21"/>
    <mergeCell ref="F21:H21"/>
    <mergeCell ref="I21:K21"/>
    <mergeCell ref="L21:N21"/>
  </mergeCells>
  <pageMargins left="0.2" right="0.2" top="0.25" bottom="0.25" header="0.3" footer="0.3"/>
  <pageSetup paperSize="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2"/>
  <sheetViews>
    <sheetView zoomScale="85" zoomScaleNormal="85" workbookViewId="0">
      <selection activeCell="B4" sqref="B4"/>
    </sheetView>
  </sheetViews>
  <sheetFormatPr defaultRowHeight="15" x14ac:dyDescent="0.25"/>
  <cols>
    <col min="1" max="1" width="2" customWidth="1"/>
    <col min="2" max="2" width="26.140625" customWidth="1"/>
    <col min="3" max="3" width="8" customWidth="1"/>
    <col min="4" max="4" width="8.5703125" customWidth="1"/>
    <col min="5" max="5" width="12.5703125" customWidth="1"/>
    <col min="6" max="6" width="8" customWidth="1"/>
    <col min="7" max="7" width="7.5703125" customWidth="1"/>
    <col min="8" max="8" width="10.85546875" customWidth="1"/>
    <col min="9" max="9" width="9.5703125" customWidth="1"/>
    <col min="10" max="10" width="8.7109375" customWidth="1"/>
    <col min="12" max="12" width="9" customWidth="1"/>
    <col min="13" max="13" width="9.42578125" customWidth="1"/>
    <col min="14" max="14" width="9.28515625" customWidth="1"/>
    <col min="15" max="15" width="5.5703125" customWidth="1"/>
    <col min="17" max="17" width="11.42578125" customWidth="1"/>
  </cols>
  <sheetData>
    <row r="1" spans="1:18" ht="23.25" customHeight="1" x14ac:dyDescent="0.25">
      <c r="B1" s="32" t="s">
        <v>23</v>
      </c>
      <c r="C1" s="33">
        <v>1.6</v>
      </c>
      <c r="D1" s="34"/>
      <c r="E1" s="35"/>
      <c r="F1" s="36"/>
      <c r="G1" s="37"/>
      <c r="H1" s="39" t="s">
        <v>24</v>
      </c>
      <c r="I1" s="38" t="s">
        <v>0</v>
      </c>
      <c r="J1" s="38" t="s">
        <v>1</v>
      </c>
    </row>
    <row r="2" spans="1:18" ht="29.25" customHeight="1" x14ac:dyDescent="0.25">
      <c r="B2" s="32" t="s">
        <v>57</v>
      </c>
      <c r="C2" s="33">
        <v>1.2</v>
      </c>
      <c r="D2" s="34"/>
      <c r="E2" s="51" t="s">
        <v>55</v>
      </c>
      <c r="F2" s="33">
        <v>2</v>
      </c>
      <c r="G2" s="37"/>
      <c r="H2" s="39" t="s">
        <v>47</v>
      </c>
      <c r="I2" s="31">
        <v>1</v>
      </c>
      <c r="J2" s="31">
        <v>1.5</v>
      </c>
      <c r="N2" s="18"/>
      <c r="O2" s="18"/>
    </row>
    <row r="3" spans="1:18" ht="27" customHeight="1" x14ac:dyDescent="0.25">
      <c r="B3" s="32" t="s">
        <v>56</v>
      </c>
      <c r="C3" s="33">
        <v>1.1000000000000001</v>
      </c>
      <c r="D3" s="34"/>
      <c r="E3" s="51" t="s">
        <v>43</v>
      </c>
      <c r="F3" s="33">
        <v>2.2000000000000002</v>
      </c>
      <c r="G3" s="37"/>
      <c r="H3" s="39" t="s">
        <v>48</v>
      </c>
      <c r="I3" s="31">
        <v>1</v>
      </c>
      <c r="J3" s="31">
        <v>3</v>
      </c>
    </row>
    <row r="4" spans="1:18" ht="18" customHeight="1" x14ac:dyDescent="0.3">
      <c r="B4" s="42" t="s">
        <v>54</v>
      </c>
      <c r="C4" s="2"/>
      <c r="D4" s="2"/>
    </row>
    <row r="5" spans="1:18" x14ac:dyDescent="0.25">
      <c r="B5" s="10" t="s">
        <v>22</v>
      </c>
      <c r="C5" s="11" t="s">
        <v>2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7</v>
      </c>
      <c r="I5" s="11" t="s">
        <v>8</v>
      </c>
      <c r="J5" s="11" t="s">
        <v>9</v>
      </c>
      <c r="K5" s="11" t="s">
        <v>10</v>
      </c>
      <c r="L5" s="11" t="s">
        <v>11</v>
      </c>
      <c r="M5" s="11" t="s">
        <v>12</v>
      </c>
      <c r="N5" s="11" t="s">
        <v>13</v>
      </c>
      <c r="O5" s="11" t="s">
        <v>25</v>
      </c>
    </row>
    <row r="6" spans="1:18" x14ac:dyDescent="0.25">
      <c r="A6" t="s">
        <v>17</v>
      </c>
      <c r="B6" s="46" t="s">
        <v>26</v>
      </c>
      <c r="C6" s="47">
        <v>393.53819199999998</v>
      </c>
      <c r="D6" s="47">
        <v>333.470508</v>
      </c>
      <c r="E6" s="47">
        <v>331.02502900000002</v>
      </c>
      <c r="F6" s="47">
        <v>266.09654599999999</v>
      </c>
      <c r="G6" s="47">
        <v>190.75465299999999</v>
      </c>
      <c r="H6" s="47">
        <v>187.56589399999999</v>
      </c>
      <c r="I6" s="47">
        <v>188.802933</v>
      </c>
      <c r="J6" s="47">
        <v>166.64866499999999</v>
      </c>
      <c r="K6" s="47">
        <v>200.252106</v>
      </c>
      <c r="L6" s="47">
        <v>298.44425999999999</v>
      </c>
      <c r="M6" s="47">
        <v>348.37027</v>
      </c>
      <c r="N6" s="47">
        <v>430.16468700000001</v>
      </c>
      <c r="O6" s="16">
        <f>SUM(C6:N6)</f>
        <v>3335.1337429999994</v>
      </c>
      <c r="P6" t="s">
        <v>20</v>
      </c>
    </row>
    <row r="7" spans="1:18" x14ac:dyDescent="0.25">
      <c r="A7" t="s">
        <v>18</v>
      </c>
      <c r="B7" s="12" t="s">
        <v>27</v>
      </c>
      <c r="C7" s="13">
        <f>C6/$O$6</f>
        <v>0.11799772432694315</v>
      </c>
      <c r="D7" s="13">
        <f t="shared" ref="D7:N7" si="0">D6/$O$6</f>
        <v>9.9987147052171474E-2</v>
      </c>
      <c r="E7" s="13">
        <f t="shared" si="0"/>
        <v>9.925389939602193E-2</v>
      </c>
      <c r="F7" s="13">
        <f t="shared" si="0"/>
        <v>7.9785869624719286E-2</v>
      </c>
      <c r="G7" s="13">
        <f t="shared" si="0"/>
        <v>5.7195503298891254E-2</v>
      </c>
      <c r="H7" s="13">
        <f t="shared" si="0"/>
        <v>5.6239392016489823E-2</v>
      </c>
      <c r="I7" s="13">
        <f t="shared" si="0"/>
        <v>5.661030337876919E-2</v>
      </c>
      <c r="J7" s="13">
        <f t="shared" si="0"/>
        <v>4.9967610849122109E-2</v>
      </c>
      <c r="K7" s="13">
        <f t="shared" si="0"/>
        <v>6.0043201092100859E-2</v>
      </c>
      <c r="L7" s="13">
        <f t="shared" si="0"/>
        <v>8.948494513192902E-2</v>
      </c>
      <c r="M7" s="13">
        <f t="shared" si="0"/>
        <v>0.10445466264469384</v>
      </c>
      <c r="N7" s="13">
        <f t="shared" si="0"/>
        <v>0.12897974118814823</v>
      </c>
      <c r="O7" s="5">
        <f t="array" ref="O7">MIN(IF(C7:N7=0,"",C7:N7))*12</f>
        <v>0.59961133018946533</v>
      </c>
      <c r="P7" s="50"/>
      <c r="Q7" s="25"/>
    </row>
    <row r="8" spans="1:18" x14ac:dyDescent="0.25">
      <c r="A8" t="s">
        <v>16</v>
      </c>
      <c r="B8" s="12" t="s">
        <v>28</v>
      </c>
      <c r="C8" s="13">
        <f>IF(C7=0,IF($O$7&lt;0.1,$O$7,0.1),C7*12)</f>
        <v>1.4159726919233178</v>
      </c>
      <c r="D8" s="13">
        <f t="shared" ref="D8:N8" si="1">IF(D7=0,IF($O$7&lt;0.1,$O$7,0.1),D7*12)</f>
        <v>1.1998457646260576</v>
      </c>
      <c r="E8" s="13">
        <f t="shared" si="1"/>
        <v>1.1910467927522632</v>
      </c>
      <c r="F8" s="13">
        <f t="shared" si="1"/>
        <v>0.95743043549663143</v>
      </c>
      <c r="G8" s="13">
        <f t="shared" si="1"/>
        <v>0.68634603958669504</v>
      </c>
      <c r="H8" s="13">
        <f t="shared" si="1"/>
        <v>0.67487270419787793</v>
      </c>
      <c r="I8" s="13">
        <f t="shared" si="1"/>
        <v>0.67932364054523031</v>
      </c>
      <c r="J8" s="13">
        <f t="shared" si="1"/>
        <v>0.59961133018946533</v>
      </c>
      <c r="K8" s="13">
        <f t="shared" si="1"/>
        <v>0.72051841310521025</v>
      </c>
      <c r="L8" s="13">
        <f t="shared" si="1"/>
        <v>1.0738193415831483</v>
      </c>
      <c r="M8" s="13">
        <f t="shared" si="1"/>
        <v>1.2534559517363262</v>
      </c>
      <c r="N8" s="13">
        <f t="shared" si="1"/>
        <v>1.5477568942577786</v>
      </c>
      <c r="O8" s="24"/>
    </row>
    <row r="9" spans="1:18" ht="6.75" customHeight="1" x14ac:dyDescent="0.25">
      <c r="B9" s="17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4"/>
      <c r="P9" s="25"/>
      <c r="Q9" s="25"/>
    </row>
    <row r="10" spans="1:18" ht="15.75" x14ac:dyDescent="0.25">
      <c r="A10" t="s">
        <v>15</v>
      </c>
      <c r="B10" s="40" t="s">
        <v>29</v>
      </c>
      <c r="C10" s="14">
        <f>C8^$C$1</f>
        <v>1.7445676075032006</v>
      </c>
      <c r="D10" s="14">
        <f t="shared" ref="D10:N10" si="2">D8^$C$1</f>
        <v>1.3384454525648832</v>
      </c>
      <c r="E10" s="14">
        <f t="shared" si="2"/>
        <v>1.322775426621019</v>
      </c>
      <c r="F10" s="14">
        <f t="shared" si="2"/>
        <v>0.93276354961453112</v>
      </c>
      <c r="G10" s="14">
        <f t="shared" si="2"/>
        <v>0.54760702546880058</v>
      </c>
      <c r="H10" s="14">
        <f t="shared" si="2"/>
        <v>0.53303408494093818</v>
      </c>
      <c r="I10" s="14">
        <f t="shared" si="2"/>
        <v>0.53866997046849319</v>
      </c>
      <c r="J10" s="14">
        <f t="shared" si="2"/>
        <v>0.44115553144558189</v>
      </c>
      <c r="K10" s="14">
        <f t="shared" si="2"/>
        <v>0.59187791349246299</v>
      </c>
      <c r="L10" s="14">
        <f t="shared" si="2"/>
        <v>1.1207015059058785</v>
      </c>
      <c r="M10" s="14">
        <f t="shared" si="2"/>
        <v>1.4354052254897494</v>
      </c>
      <c r="N10" s="14">
        <f t="shared" si="2"/>
        <v>2.0115201876013589</v>
      </c>
      <c r="O10" s="23">
        <f>SUM(C10:N10)*$C$2/12</f>
        <v>1.2558523481116897</v>
      </c>
    </row>
    <row r="11" spans="1:18" x14ac:dyDescent="0.25">
      <c r="A11" t="s">
        <v>14</v>
      </c>
      <c r="B11" s="46" t="s">
        <v>44</v>
      </c>
      <c r="C11" s="26">
        <f>C10*$C$2</f>
        <v>2.0934811290038406</v>
      </c>
      <c r="D11" s="26">
        <f t="shared" ref="D11:N11" si="3">D10*$C$2</f>
        <v>1.6061345430778597</v>
      </c>
      <c r="E11" s="26">
        <f t="shared" si="3"/>
        <v>1.5873305119452228</v>
      </c>
      <c r="F11" s="26">
        <f t="shared" si="3"/>
        <v>1.1193162595374373</v>
      </c>
      <c r="G11" s="26">
        <f t="shared" si="3"/>
        <v>0.65712843056256065</v>
      </c>
      <c r="H11" s="26">
        <f t="shared" si="3"/>
        <v>0.63964090192912582</v>
      </c>
      <c r="I11" s="26">
        <f t="shared" si="3"/>
        <v>0.64640396456219185</v>
      </c>
      <c r="J11" s="26">
        <f t="shared" si="3"/>
        <v>0.5293866377346983</v>
      </c>
      <c r="K11" s="26">
        <f t="shared" si="3"/>
        <v>0.71025349619095557</v>
      </c>
      <c r="L11" s="26">
        <f t="shared" si="3"/>
        <v>1.344841807087054</v>
      </c>
      <c r="M11" s="26">
        <f t="shared" si="3"/>
        <v>1.7224862705876991</v>
      </c>
      <c r="N11" s="26">
        <f t="shared" si="3"/>
        <v>2.4138242251216306</v>
      </c>
      <c r="O11" s="23">
        <f>SUM(C11:N11)/12</f>
        <v>1.2558523481116897</v>
      </c>
      <c r="P11" s="1" t="str">
        <f>IF(AND(O11&gt;=$I$2,O11&lt;=$J$2),"Seasonal factor is OK.","Korrection is necessary.")</f>
        <v>Seasonal factor is OK.</v>
      </c>
      <c r="Q11" s="3"/>
      <c r="R11" s="3"/>
    </row>
    <row r="12" spans="1:18" ht="31.5" customHeight="1" x14ac:dyDescent="0.25">
      <c r="A12" t="s">
        <v>21</v>
      </c>
      <c r="B12" s="67" t="s">
        <v>49</v>
      </c>
      <c r="C12" s="15">
        <f>IF(AND($O$11&gt;=$I$2,$O$11&lt;=$J$2),C10,IF($O$11&gt;$J$2,$J$2/$O$11*C10,$I$2/$O$11*C10))</f>
        <v>1.7445676075032006</v>
      </c>
      <c r="D12" s="15">
        <f>IF(AND($O$11&gt;=$I$2,$O$11&lt;=$J$2),D10,IF($O$11&gt;$J$2,$J$2/$O$11*D10,$I$2/$O$11*D10))</f>
        <v>1.3384454525648832</v>
      </c>
      <c r="E12" s="15">
        <f>IF(AND($O$11&gt;=$I$2,$O$11&lt;=$J$2),E10,IF($O$11&gt;$J$2,$J$2/$O$11*E10,$I$2/$O$11*E10))</f>
        <v>1.322775426621019</v>
      </c>
      <c r="F12" s="15">
        <f>IF(AND($O$11&gt;=$I$2,$O$11&lt;=$J$2),F10,IF($O$11&gt;$J$2,$J$2/$O$11*F10,$I$2/$O$11*F10))</f>
        <v>0.93276354961453112</v>
      </c>
      <c r="G12" s="15">
        <f>IF(AND($O$11&gt;=$I$2,$O$11&lt;=$J$2),G10,IF($O$11&gt;$J$2,$J$2/$O$11*G10,$I$2/$O$11*G10))</f>
        <v>0.54760702546880058</v>
      </c>
      <c r="H12" s="15">
        <f t="shared" ref="H12:N12" si="4">IF(AND($O$11&gt;=$I$2,$O$11&lt;=$J$2),H10,IF($O$11&gt;$J$2,$J$2/$O$11*H10,$I$2/$O$11*H10))</f>
        <v>0.53303408494093818</v>
      </c>
      <c r="I12" s="15">
        <f t="shared" si="4"/>
        <v>0.53866997046849319</v>
      </c>
      <c r="J12" s="15">
        <f t="shared" si="4"/>
        <v>0.44115553144558189</v>
      </c>
      <c r="K12" s="15">
        <f t="shared" si="4"/>
        <v>0.59187791349246299</v>
      </c>
      <c r="L12" s="15">
        <f t="shared" si="4"/>
        <v>1.1207015059058785</v>
      </c>
      <c r="M12" s="15">
        <f t="shared" si="4"/>
        <v>1.4354052254897494</v>
      </c>
      <c r="N12" s="15">
        <f t="shared" si="4"/>
        <v>2.0115201876013589</v>
      </c>
      <c r="O12" s="9">
        <f>SUM(C12:N12)*$C$2/12</f>
        <v>1.2558523481116897</v>
      </c>
      <c r="Q12" s="21"/>
    </row>
    <row r="13" spans="1:18" ht="19.5" customHeight="1" x14ac:dyDescent="0.25">
      <c r="A13" t="s">
        <v>19</v>
      </c>
      <c r="B13" s="46" t="s">
        <v>30</v>
      </c>
      <c r="C13" s="26">
        <f>C12*$C$2</f>
        <v>2.0934811290038406</v>
      </c>
      <c r="D13" s="26">
        <f t="shared" ref="D13:N13" si="5">D12*$C$2</f>
        <v>1.6061345430778597</v>
      </c>
      <c r="E13" s="26">
        <f t="shared" si="5"/>
        <v>1.5873305119452228</v>
      </c>
      <c r="F13" s="26">
        <f t="shared" si="5"/>
        <v>1.1193162595374373</v>
      </c>
      <c r="G13" s="26">
        <f t="shared" si="5"/>
        <v>0.65712843056256065</v>
      </c>
      <c r="H13" s="26">
        <f t="shared" si="5"/>
        <v>0.63964090192912582</v>
      </c>
      <c r="I13" s="26">
        <f t="shared" si="5"/>
        <v>0.64640396456219185</v>
      </c>
      <c r="J13" s="26">
        <f t="shared" si="5"/>
        <v>0.5293866377346983</v>
      </c>
      <c r="K13" s="26">
        <f t="shared" si="5"/>
        <v>0.71025349619095557</v>
      </c>
      <c r="L13" s="26">
        <f t="shared" si="5"/>
        <v>1.344841807087054</v>
      </c>
      <c r="M13" s="26">
        <f t="shared" si="5"/>
        <v>1.7224862705876991</v>
      </c>
      <c r="N13" s="26">
        <f t="shared" si="5"/>
        <v>2.4138242251216306</v>
      </c>
      <c r="O13" s="23">
        <f>SUM(C13:N13)/12</f>
        <v>1.2558523481116897</v>
      </c>
      <c r="Q13" s="21"/>
    </row>
    <row r="14" spans="1:18" ht="9.75" customHeight="1" x14ac:dyDescent="0.25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9"/>
    </row>
    <row r="15" spans="1:18" ht="15.75" x14ac:dyDescent="0.25">
      <c r="B15" s="41" t="s">
        <v>31</v>
      </c>
      <c r="C15" s="78">
        <f>AVERAGE(C12:E12)</f>
        <v>1.4685961622297008</v>
      </c>
      <c r="D15" s="79"/>
      <c r="E15" s="79"/>
      <c r="F15" s="78">
        <f>AVERAGE(F12:H12)</f>
        <v>0.67113488667475663</v>
      </c>
      <c r="G15" s="79"/>
      <c r="H15" s="79"/>
      <c r="I15" s="78">
        <f>AVERAGE(I12:K12)</f>
        <v>0.52390113846884601</v>
      </c>
      <c r="J15" s="79"/>
      <c r="K15" s="79"/>
      <c r="L15" s="78">
        <f>AVERAGE(L12:N12)</f>
        <v>1.5225423063323289</v>
      </c>
      <c r="M15" s="79"/>
      <c r="N15" s="79"/>
      <c r="O15" s="23">
        <f>SUM(C15:N15)*$C$3/4</f>
        <v>1.1511979857690489</v>
      </c>
    </row>
    <row r="16" spans="1:18" x14ac:dyDescent="0.25">
      <c r="B16" s="46" t="s">
        <v>34</v>
      </c>
      <c r="C16" s="72">
        <f>C15*$C$3</f>
        <v>1.6154557784526711</v>
      </c>
      <c r="D16" s="73"/>
      <c r="E16" s="74"/>
      <c r="F16" s="72">
        <f t="shared" ref="F16" si="6">F15*$C$3</f>
        <v>0.73824837534223231</v>
      </c>
      <c r="G16" s="73"/>
      <c r="H16" s="74"/>
      <c r="I16" s="72">
        <f t="shared" ref="I16" si="7">I15*$C$3</f>
        <v>0.57629125231573064</v>
      </c>
      <c r="J16" s="73"/>
      <c r="K16" s="74"/>
      <c r="L16" s="72">
        <f t="shared" ref="L16" si="8">L15*$C$3</f>
        <v>1.674796536965562</v>
      </c>
      <c r="M16" s="73"/>
      <c r="N16" s="74"/>
      <c r="O16" s="23">
        <f>SUM(C16:N16)/4</f>
        <v>1.1511979857690489</v>
      </c>
      <c r="P16" s="8" t="str">
        <f>IF(AND(O16&gt;=$I$2,O16&lt;=$J$2),"Seasonal factor is OK.","Korrection is necessary.")</f>
        <v>Seasonal factor is OK.</v>
      </c>
      <c r="Q16" s="7"/>
      <c r="R16" s="7"/>
    </row>
    <row r="17" spans="2:18" ht="27.75" customHeight="1" x14ac:dyDescent="0.25">
      <c r="B17" s="68" t="s">
        <v>38</v>
      </c>
      <c r="C17" s="75">
        <f>IF(AND($O$16&gt;=$I$2,$O$16&lt;=$J$2),C15,IF($O$16&gt;$J$2,$J$2/$O$16*C15,$I$2/$O$16*C15))</f>
        <v>1.4685961622297008</v>
      </c>
      <c r="D17" s="75"/>
      <c r="E17" s="75"/>
      <c r="F17" s="75">
        <f>IF(AND($O$16&gt;=$I$2,$O$16&lt;=$J$2),F15,IF($O$16&gt;$J$2,$J$2/$O$16*F15,$I$2/$O$16*F15))</f>
        <v>0.67113488667475663</v>
      </c>
      <c r="G17" s="75"/>
      <c r="H17" s="75"/>
      <c r="I17" s="75">
        <f>IF(AND($O$16&gt;=$I$2,$O$16&lt;=$J$2),I15,IF($O$16&gt;$J$2,$J$2/$O$16*I15,$I$2/$O$16*I15))</f>
        <v>0.52390113846884601</v>
      </c>
      <c r="J17" s="75"/>
      <c r="K17" s="75"/>
      <c r="L17" s="75">
        <f>IF(AND($O$16&gt;=$I$2,$O$16&lt;=$J$2),L15,IF($O$16&gt;$J$2,$J$2/$O$16*L15,$I$2/$O$16*L15))</f>
        <v>1.5225423063323289</v>
      </c>
      <c r="M17" s="75"/>
      <c r="N17" s="75"/>
      <c r="O17" s="9">
        <f>SUM(C17:N17)*$C$3/4</f>
        <v>1.1511979857690489</v>
      </c>
      <c r="Q17" s="21"/>
    </row>
    <row r="18" spans="2:18" ht="8.25" customHeight="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53"/>
    </row>
    <row r="19" spans="2:18" ht="15.75" x14ac:dyDescent="0.25">
      <c r="B19" s="41" t="s">
        <v>32</v>
      </c>
      <c r="C19" s="77">
        <f>+C15</f>
        <v>1.4685961622297008</v>
      </c>
      <c r="D19" s="77"/>
      <c r="E19" s="77"/>
      <c r="F19" s="77">
        <f t="shared" ref="F19" si="9">+F15</f>
        <v>0.67113488667475663</v>
      </c>
      <c r="G19" s="77"/>
      <c r="H19" s="77"/>
      <c r="I19" s="77">
        <f t="shared" ref="I19" si="10">+I15</f>
        <v>0.52390113846884601</v>
      </c>
      <c r="J19" s="77"/>
      <c r="K19" s="77"/>
      <c r="L19" s="77">
        <f t="shared" ref="L19" si="11">+L15</f>
        <v>1.5225423063323289</v>
      </c>
      <c r="M19" s="77"/>
      <c r="N19" s="77"/>
      <c r="O19" s="23">
        <f>SUM(C19:N19)*$C$3/4</f>
        <v>1.1511979857690489</v>
      </c>
    </row>
    <row r="20" spans="2:18" x14ac:dyDescent="0.25">
      <c r="B20" s="46" t="s">
        <v>33</v>
      </c>
      <c r="C20" s="72">
        <f>C19*$C$3</f>
        <v>1.6154557784526711</v>
      </c>
      <c r="D20" s="73"/>
      <c r="E20" s="74"/>
      <c r="F20" s="72">
        <f>F19*$C$3</f>
        <v>0.73824837534223231</v>
      </c>
      <c r="G20" s="73"/>
      <c r="H20" s="74"/>
      <c r="I20" s="72">
        <f>I19*$C$3</f>
        <v>0.57629125231573064</v>
      </c>
      <c r="J20" s="73"/>
      <c r="K20" s="74"/>
      <c r="L20" s="72">
        <f>L19*$C$3</f>
        <v>1.674796536965562</v>
      </c>
      <c r="M20" s="73"/>
      <c r="N20" s="74"/>
      <c r="O20" s="23">
        <f>SUM(C20:N20)/4</f>
        <v>1.1511979857690489</v>
      </c>
      <c r="P20" s="8" t="str">
        <f>IF(AND(O20&gt;=$I$2,O20&lt;=$J$2),"Seasonal factor is OK.","Korrection is necessary.")</f>
        <v>Seasonal factor is OK.</v>
      </c>
      <c r="Q20" s="7"/>
      <c r="R20" s="7"/>
    </row>
    <row r="21" spans="2:18" ht="31.5" x14ac:dyDescent="0.25">
      <c r="B21" s="68" t="s">
        <v>37</v>
      </c>
      <c r="C21" s="75">
        <f>IF(AND($O$20&gt;=$I$2,$O$20&lt;=$J$2),C19,IF($O$20&gt;$J$2,$J$2/$O$20*C19,$I$2/$O$20*C19))</f>
        <v>1.4685961622297008</v>
      </c>
      <c r="D21" s="75"/>
      <c r="E21" s="75"/>
      <c r="F21" s="75">
        <f t="shared" ref="F21" si="12">IF(AND($O$20&gt;=$I$2,$O$20&lt;=$J$2),F19,IF($O$20&gt;$J$2,$J$2/$O$20*F19,$I$2/$O$20*F19))</f>
        <v>0.67113488667475663</v>
      </c>
      <c r="G21" s="75"/>
      <c r="H21" s="75"/>
      <c r="I21" s="75">
        <f t="shared" ref="I21" si="13">IF(AND($O$20&gt;=$I$2,$O$20&lt;=$J$2),I19,IF($O$20&gt;$J$2,$J$2/$O$20*I19,$I$2/$O$20*I19))</f>
        <v>0.52390113846884601</v>
      </c>
      <c r="J21" s="75"/>
      <c r="K21" s="75"/>
      <c r="L21" s="75">
        <f t="shared" ref="L21" si="14">IF(AND($O$20&gt;=$I$2,$O$20&lt;=$J$2),L19,IF($O$20&gt;$J$2,$J$2/$O$20*L19,$I$2/$O$20*L19))</f>
        <v>1.5225423063323289</v>
      </c>
      <c r="M21" s="75"/>
      <c r="N21" s="75"/>
      <c r="O21" s="9">
        <f>SUM(C21:N21)*$C$3/4</f>
        <v>1.1511979857690489</v>
      </c>
    </row>
    <row r="22" spans="2:18" ht="19.5" customHeight="1" x14ac:dyDescent="0.25">
      <c r="B22" s="45"/>
      <c r="C22" s="76" t="str">
        <f>IF(AND(C19&gt;=MIN(C12:E12),C19&lt;=MAX(C12:E12)),"min value in quartal &lt;Seasonal Q&lt; max value in quartal ", "Seasonal Q ver 2 is not line with NC TAR")</f>
        <v xml:space="preserve">min value in quartal &lt;Seasonal Q&lt; max value in quartal </v>
      </c>
      <c r="D22" s="76"/>
      <c r="E22" s="76"/>
      <c r="F22" s="76" t="str">
        <f>IF(AND(F19&gt;=MIN(F12:H12),F19&lt;=MAX(F12:H12)),"min value in quartal &lt;Seasonal Q&lt; max value in quartal", "Seasonal Q ver 2 is not line with NC TAR")</f>
        <v>min value in quartal &lt;Seasonal Q&lt; max value in quartal</v>
      </c>
      <c r="G22" s="76"/>
      <c r="H22" s="76"/>
      <c r="I22" s="76" t="str">
        <f>IF(AND(I19&gt;=MIN(I12:K12),I19&lt;=MAX(I12:K12)),"min value in quartal &lt;Seasonal Q&lt; max value in quartal", "Seasonal Q ver 2 is not line with NC TAR")</f>
        <v>min value in quartal &lt;Seasonal Q&lt; max value in quartal</v>
      </c>
      <c r="J22" s="76"/>
      <c r="K22" s="76"/>
      <c r="L22" s="76" t="str">
        <f>IF(AND(L19&gt;=MIN(L12:N12),L19&lt;=MAX(L12:N12)),"min value in quartal &lt;Seasonal Q&lt; max value in quartal", "Seasonal Q ver 2 is not line with NC TAR")</f>
        <v>min value in quartal &lt;Seasonal Q&lt; max value in quartal</v>
      </c>
      <c r="M22" s="76"/>
      <c r="N22" s="76"/>
      <c r="O22" s="22"/>
      <c r="P22" s="27"/>
      <c r="Q22" s="21"/>
    </row>
    <row r="23" spans="2:18" ht="9" customHeight="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2"/>
      <c r="P23" s="27"/>
      <c r="Q23" s="21"/>
    </row>
    <row r="24" spans="2:18" ht="15.75" x14ac:dyDescent="0.25">
      <c r="B24" s="40" t="s">
        <v>39</v>
      </c>
      <c r="C24" s="14">
        <f t="shared" ref="C24:N24" si="15">C8^$C$1</f>
        <v>1.7445676075032006</v>
      </c>
      <c r="D24" s="14">
        <f t="shared" si="15"/>
        <v>1.3384454525648832</v>
      </c>
      <c r="E24" s="14">
        <f t="shared" si="15"/>
        <v>1.322775426621019</v>
      </c>
      <c r="F24" s="14">
        <f t="shared" si="15"/>
        <v>0.93276354961453112</v>
      </c>
      <c r="G24" s="14">
        <f t="shared" si="15"/>
        <v>0.54760702546880058</v>
      </c>
      <c r="H24" s="14">
        <f t="shared" si="15"/>
        <v>0.53303408494093818</v>
      </c>
      <c r="I24" s="14">
        <f t="shared" si="15"/>
        <v>0.53866997046849319</v>
      </c>
      <c r="J24" s="14">
        <f t="shared" si="15"/>
        <v>0.44115553144558189</v>
      </c>
      <c r="K24" s="14">
        <f t="shared" si="15"/>
        <v>0.59187791349246299</v>
      </c>
      <c r="L24" s="14">
        <f t="shared" si="15"/>
        <v>1.1207015059058785</v>
      </c>
      <c r="M24" s="14">
        <f t="shared" si="15"/>
        <v>1.4354052254897494</v>
      </c>
      <c r="N24" s="14">
        <f t="shared" si="15"/>
        <v>2.0115201876013589</v>
      </c>
      <c r="O24" s="23">
        <f>SUM(C24:N24)*F2/12</f>
        <v>2.0930872468528161</v>
      </c>
    </row>
    <row r="25" spans="2:18" x14ac:dyDescent="0.25">
      <c r="B25" s="46" t="s">
        <v>45</v>
      </c>
      <c r="C25" s="26">
        <f>C24*$F$2</f>
        <v>3.4891352150064012</v>
      </c>
      <c r="D25" s="26">
        <f t="shared" ref="D25:N25" si="16">D24*$F$2</f>
        <v>2.6768909051297665</v>
      </c>
      <c r="E25" s="26">
        <f t="shared" si="16"/>
        <v>2.645550853242038</v>
      </c>
      <c r="F25" s="26">
        <f t="shared" si="16"/>
        <v>1.8655270992290622</v>
      </c>
      <c r="G25" s="26">
        <f t="shared" si="16"/>
        <v>1.0952140509376012</v>
      </c>
      <c r="H25" s="26">
        <f t="shared" si="16"/>
        <v>1.0660681698818764</v>
      </c>
      <c r="I25" s="26">
        <f t="shared" si="16"/>
        <v>1.0773399409369864</v>
      </c>
      <c r="J25" s="26">
        <f t="shared" si="16"/>
        <v>0.88231106289116379</v>
      </c>
      <c r="K25" s="26">
        <f t="shared" si="16"/>
        <v>1.183755826984926</v>
      </c>
      <c r="L25" s="26">
        <f t="shared" si="16"/>
        <v>2.2414030118117569</v>
      </c>
      <c r="M25" s="26">
        <f t="shared" si="16"/>
        <v>2.8708104509794987</v>
      </c>
      <c r="N25" s="26">
        <f t="shared" si="16"/>
        <v>4.0230403752027177</v>
      </c>
      <c r="O25" s="23">
        <f>SUM(C25:N25)/12</f>
        <v>2.0930872468528161</v>
      </c>
      <c r="P25" s="1" t="str">
        <f>IF(AND(O25&gt;=$I$3,O25&lt;=$J$3),"Seasonal factor is OK.","Korrection is necessary.")</f>
        <v>Seasonal factor is OK.</v>
      </c>
      <c r="Q25" s="3"/>
      <c r="R25" s="3"/>
    </row>
    <row r="26" spans="2:18" ht="27.75" customHeight="1" x14ac:dyDescent="0.25">
      <c r="B26" s="67" t="s">
        <v>42</v>
      </c>
      <c r="C26" s="15">
        <f>IF(AND($O$25&gt;=$I$3,$O$25&lt;=$J$3),C24,IF($O$25&gt;$J$3,$J$3/$O$25*C24,$I$3/$O$25*C24))</f>
        <v>1.7445676075032006</v>
      </c>
      <c r="D26" s="15">
        <f t="shared" ref="D26:N26" si="17">IF(AND($O$25&gt;=$I$3,$O$25&lt;=$J$3),D24,IF($O$25&gt;$J$3,$J$3/$O$25*D24,$I$3/$O$25*D24))</f>
        <v>1.3384454525648832</v>
      </c>
      <c r="E26" s="15">
        <f t="shared" si="17"/>
        <v>1.322775426621019</v>
      </c>
      <c r="F26" s="15">
        <f t="shared" si="17"/>
        <v>0.93276354961453112</v>
      </c>
      <c r="G26" s="15">
        <f t="shared" si="17"/>
        <v>0.54760702546880058</v>
      </c>
      <c r="H26" s="15">
        <f t="shared" si="17"/>
        <v>0.53303408494093818</v>
      </c>
      <c r="I26" s="15">
        <f t="shared" si="17"/>
        <v>0.53866997046849319</v>
      </c>
      <c r="J26" s="15">
        <f t="shared" si="17"/>
        <v>0.44115553144558189</v>
      </c>
      <c r="K26" s="15">
        <f t="shared" si="17"/>
        <v>0.59187791349246299</v>
      </c>
      <c r="L26" s="15">
        <f t="shared" si="17"/>
        <v>1.1207015059058785</v>
      </c>
      <c r="M26" s="15">
        <f t="shared" si="17"/>
        <v>1.4354052254897494</v>
      </c>
      <c r="N26" s="15">
        <f t="shared" si="17"/>
        <v>2.0115201876013589</v>
      </c>
      <c r="O26" s="9">
        <f>SUM(C26:N26)*$F$2/12</f>
        <v>2.0930872468528161</v>
      </c>
      <c r="Q26" s="21"/>
    </row>
    <row r="27" spans="2:18" ht="23.25" customHeight="1" x14ac:dyDescent="0.25">
      <c r="B27" s="46" t="s">
        <v>35</v>
      </c>
      <c r="C27" s="26">
        <f>C26*$F$2</f>
        <v>3.4891352150064012</v>
      </c>
      <c r="D27" s="26">
        <f t="shared" ref="D27:N27" si="18">D26*$F$2</f>
        <v>2.6768909051297665</v>
      </c>
      <c r="E27" s="26">
        <f t="shared" si="18"/>
        <v>2.645550853242038</v>
      </c>
      <c r="F27" s="26">
        <f t="shared" si="18"/>
        <v>1.8655270992290622</v>
      </c>
      <c r="G27" s="26">
        <f t="shared" si="18"/>
        <v>1.0952140509376012</v>
      </c>
      <c r="H27" s="26">
        <f t="shared" si="18"/>
        <v>1.0660681698818764</v>
      </c>
      <c r="I27" s="26">
        <f t="shared" si="18"/>
        <v>1.0773399409369864</v>
      </c>
      <c r="J27" s="26">
        <f t="shared" si="18"/>
        <v>0.88231106289116379</v>
      </c>
      <c r="K27" s="26">
        <f t="shared" si="18"/>
        <v>1.183755826984926</v>
      </c>
      <c r="L27" s="26">
        <f t="shared" si="18"/>
        <v>2.2414030118117569</v>
      </c>
      <c r="M27" s="26">
        <f t="shared" si="18"/>
        <v>2.8708104509794987</v>
      </c>
      <c r="N27" s="26">
        <f t="shared" si="18"/>
        <v>4.0230403752027177</v>
      </c>
      <c r="O27" s="23">
        <f>SUM(C27:N27)/12</f>
        <v>2.0930872468528161</v>
      </c>
      <c r="Q27" s="21"/>
    </row>
    <row r="28" spans="2:18" ht="8.25" customHeight="1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6"/>
    </row>
    <row r="29" spans="2:18" ht="15.75" x14ac:dyDescent="0.25">
      <c r="B29" s="41" t="s">
        <v>40</v>
      </c>
      <c r="C29" s="19">
        <f t="shared" ref="C29:N29" si="19">C24</f>
        <v>1.7445676075032006</v>
      </c>
      <c r="D29" s="19">
        <f t="shared" si="19"/>
        <v>1.3384454525648832</v>
      </c>
      <c r="E29" s="19">
        <f t="shared" si="19"/>
        <v>1.322775426621019</v>
      </c>
      <c r="F29" s="19">
        <f t="shared" si="19"/>
        <v>0.93276354961453112</v>
      </c>
      <c r="G29" s="19">
        <f t="shared" si="19"/>
        <v>0.54760702546880058</v>
      </c>
      <c r="H29" s="19">
        <f t="shared" si="19"/>
        <v>0.53303408494093818</v>
      </c>
      <c r="I29" s="19">
        <f t="shared" si="19"/>
        <v>0.53866997046849319</v>
      </c>
      <c r="J29" s="19">
        <f t="shared" si="19"/>
        <v>0.44115553144558189</v>
      </c>
      <c r="K29" s="19">
        <f t="shared" si="19"/>
        <v>0.59187791349246299</v>
      </c>
      <c r="L29" s="19">
        <f t="shared" si="19"/>
        <v>1.1207015059058785</v>
      </c>
      <c r="M29" s="19">
        <f t="shared" si="19"/>
        <v>1.4354052254897494</v>
      </c>
      <c r="N29" s="64">
        <f t="shared" si="19"/>
        <v>2.0115201876013589</v>
      </c>
      <c r="O29" s="23">
        <f>SUM(C29:N29)*$F$3/12</f>
        <v>2.3023959715380982</v>
      </c>
    </row>
    <row r="30" spans="2:18" x14ac:dyDescent="0.25">
      <c r="B30" s="46" t="s">
        <v>46</v>
      </c>
      <c r="C30" s="26">
        <f>C29*$F$3</f>
        <v>3.8380487365070417</v>
      </c>
      <c r="D30" s="26">
        <f>D29*$F$3</f>
        <v>2.9445799956427434</v>
      </c>
      <c r="E30" s="26">
        <f t="shared" ref="E30:N32" si="20">E29*$F$3</f>
        <v>2.9101059385662422</v>
      </c>
      <c r="F30" s="26">
        <f t="shared" si="20"/>
        <v>2.0520798091519685</v>
      </c>
      <c r="G30" s="26">
        <f t="shared" si="20"/>
        <v>1.2047354560313615</v>
      </c>
      <c r="H30" s="26">
        <f t="shared" si="20"/>
        <v>1.1726749868700641</v>
      </c>
      <c r="I30" s="26">
        <f t="shared" si="20"/>
        <v>1.1850739350306851</v>
      </c>
      <c r="J30" s="26">
        <f t="shared" si="20"/>
        <v>0.97054216918028025</v>
      </c>
      <c r="K30" s="26">
        <f t="shared" si="20"/>
        <v>1.3021314096834187</v>
      </c>
      <c r="L30" s="26">
        <f t="shared" si="20"/>
        <v>2.4655433129929327</v>
      </c>
      <c r="M30" s="26">
        <f t="shared" si="20"/>
        <v>3.1578914960774487</v>
      </c>
      <c r="N30" s="26">
        <f t="shared" si="20"/>
        <v>4.42534441272299</v>
      </c>
      <c r="O30" s="23">
        <f>SUM(C30:N30)/12</f>
        <v>2.3023959715380977</v>
      </c>
      <c r="P30" s="8" t="str">
        <f>IF(AND(O30&gt;=$I$3,O30&lt;=$J$3),"Seasonal factor is OK.","Korrection is necessary.")</f>
        <v>Seasonal factor is OK.</v>
      </c>
      <c r="Q30" s="7"/>
      <c r="R30" s="7"/>
    </row>
    <row r="31" spans="2:18" ht="31.5" x14ac:dyDescent="0.25">
      <c r="B31" s="68" t="s">
        <v>41</v>
      </c>
      <c r="C31" s="20">
        <f>IF(AND($O$30&gt;=$I$3,$O$30&lt;=$J$3),C29,IF($O$30&gt;$J$3,$J$3/$O$30*C29,$I$3/$O$30*C29))</f>
        <v>1.7445676075032006</v>
      </c>
      <c r="D31" s="20">
        <f t="shared" ref="D31:N31" si="21">IF(AND($O$30&gt;=$I$3,$O$30&lt;=$J$3),D29,IF($O$30&gt;$J$3,$J$3/$O$30*D29,$I$3/$O$30*D29))</f>
        <v>1.3384454525648832</v>
      </c>
      <c r="E31" s="20">
        <f t="shared" si="21"/>
        <v>1.322775426621019</v>
      </c>
      <c r="F31" s="20">
        <f t="shared" si="21"/>
        <v>0.93276354961453112</v>
      </c>
      <c r="G31" s="20">
        <f t="shared" si="21"/>
        <v>0.54760702546880058</v>
      </c>
      <c r="H31" s="20">
        <f t="shared" si="21"/>
        <v>0.53303408494093818</v>
      </c>
      <c r="I31" s="20">
        <f t="shared" si="21"/>
        <v>0.53866997046849319</v>
      </c>
      <c r="J31" s="20">
        <f t="shared" si="21"/>
        <v>0.44115553144558189</v>
      </c>
      <c r="K31" s="20">
        <f t="shared" si="21"/>
        <v>0.59187791349246299</v>
      </c>
      <c r="L31" s="20">
        <f t="shared" si="21"/>
        <v>1.1207015059058785</v>
      </c>
      <c r="M31" s="20">
        <f t="shared" si="21"/>
        <v>1.4354052254897494</v>
      </c>
      <c r="N31" s="20">
        <f t="shared" si="21"/>
        <v>2.0115201876013589</v>
      </c>
      <c r="O31" s="9">
        <f>SUM(C31:N31)*$F$3/12</f>
        <v>2.3023959715380982</v>
      </c>
      <c r="Q31" s="21"/>
    </row>
    <row r="32" spans="2:18" x14ac:dyDescent="0.25">
      <c r="B32" s="46" t="s">
        <v>36</v>
      </c>
      <c r="C32" s="26">
        <f>C31*$F$3</f>
        <v>3.8380487365070417</v>
      </c>
      <c r="D32" s="26">
        <f>D31*$F$3</f>
        <v>2.9445799956427434</v>
      </c>
      <c r="E32" s="26">
        <f t="shared" si="20"/>
        <v>2.9101059385662422</v>
      </c>
      <c r="F32" s="26">
        <f t="shared" si="20"/>
        <v>2.0520798091519685</v>
      </c>
      <c r="G32" s="26">
        <f t="shared" si="20"/>
        <v>1.2047354560313615</v>
      </c>
      <c r="H32" s="26">
        <f t="shared" si="20"/>
        <v>1.1726749868700641</v>
      </c>
      <c r="I32" s="26">
        <f t="shared" si="20"/>
        <v>1.1850739350306851</v>
      </c>
      <c r="J32" s="26">
        <f t="shared" si="20"/>
        <v>0.97054216918028025</v>
      </c>
      <c r="K32" s="26">
        <f t="shared" si="20"/>
        <v>1.3021314096834187</v>
      </c>
      <c r="L32" s="26">
        <f t="shared" si="20"/>
        <v>2.4655433129929327</v>
      </c>
      <c r="M32" s="26">
        <f t="shared" si="20"/>
        <v>3.1578914960774487</v>
      </c>
      <c r="N32" s="26">
        <f t="shared" si="20"/>
        <v>4.42534441272299</v>
      </c>
      <c r="O32" s="23">
        <f>SUM(C32:N32)/12</f>
        <v>2.3023959715380977</v>
      </c>
    </row>
  </sheetData>
  <mergeCells count="28">
    <mergeCell ref="C15:E15"/>
    <mergeCell ref="F15:H15"/>
    <mergeCell ref="I15:K15"/>
    <mergeCell ref="L15:N15"/>
    <mergeCell ref="C16:E16"/>
    <mergeCell ref="F16:H16"/>
    <mergeCell ref="I16:K16"/>
    <mergeCell ref="L16:N16"/>
    <mergeCell ref="C17:E17"/>
    <mergeCell ref="F17:H17"/>
    <mergeCell ref="I17:K17"/>
    <mergeCell ref="L17:N17"/>
    <mergeCell ref="C19:E19"/>
    <mergeCell ref="F19:H19"/>
    <mergeCell ref="I19:K19"/>
    <mergeCell ref="L19:N19"/>
    <mergeCell ref="C22:E22"/>
    <mergeCell ref="F22:H22"/>
    <mergeCell ref="I22:K22"/>
    <mergeCell ref="L22:N22"/>
    <mergeCell ref="C20:E20"/>
    <mergeCell ref="F20:H20"/>
    <mergeCell ref="I20:K20"/>
    <mergeCell ref="L20:N20"/>
    <mergeCell ref="C21:E21"/>
    <mergeCell ref="F21:H21"/>
    <mergeCell ref="I21:K21"/>
    <mergeCell ref="L21:N21"/>
  </mergeCells>
  <pageMargins left="0.27558945756780401" right="0.354329615048119" top="0.15748031496062992" bottom="0.23622047244094488" header="0.27558945756780401" footer="0.15748031496062992"/>
  <pageSetup paperSize="9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2"/>
  <sheetViews>
    <sheetView zoomScale="85" zoomScaleNormal="85" workbookViewId="0">
      <selection activeCell="I21" sqref="I21:K21"/>
    </sheetView>
  </sheetViews>
  <sheetFormatPr defaultRowHeight="15" x14ac:dyDescent="0.25"/>
  <cols>
    <col min="1" max="1" width="2" customWidth="1"/>
    <col min="2" max="2" width="26.28515625" customWidth="1"/>
    <col min="3" max="3" width="8.7109375" customWidth="1"/>
    <col min="4" max="4" width="8.5703125" customWidth="1"/>
    <col min="5" max="5" width="13.5703125" customWidth="1"/>
    <col min="6" max="7" width="8.85546875" customWidth="1"/>
    <col min="8" max="8" width="10.85546875" customWidth="1"/>
    <col min="9" max="9" width="9.5703125" customWidth="1"/>
    <col min="10" max="10" width="8.7109375" customWidth="1"/>
    <col min="12" max="12" width="9" customWidth="1"/>
    <col min="13" max="13" width="9.42578125" customWidth="1"/>
    <col min="14" max="14" width="9.28515625" customWidth="1"/>
    <col min="15" max="15" width="7.85546875" customWidth="1"/>
    <col min="17" max="17" width="11.42578125" customWidth="1"/>
  </cols>
  <sheetData>
    <row r="1" spans="1:18" ht="16.5" customHeight="1" x14ac:dyDescent="0.25">
      <c r="B1" s="32" t="s">
        <v>23</v>
      </c>
      <c r="C1" s="33">
        <v>1.6</v>
      </c>
      <c r="D1" s="34"/>
      <c r="E1" s="35"/>
      <c r="F1" s="36"/>
      <c r="G1" s="37"/>
      <c r="H1" s="39" t="s">
        <v>24</v>
      </c>
      <c r="I1" s="38" t="s">
        <v>0</v>
      </c>
      <c r="J1" s="38" t="s">
        <v>1</v>
      </c>
    </row>
    <row r="2" spans="1:18" ht="24.75" customHeight="1" x14ac:dyDescent="0.25">
      <c r="B2" s="32" t="s">
        <v>57</v>
      </c>
      <c r="C2" s="33">
        <v>1.2</v>
      </c>
      <c r="D2" s="34"/>
      <c r="E2" s="51" t="s">
        <v>55</v>
      </c>
      <c r="F2" s="33">
        <v>2</v>
      </c>
      <c r="G2" s="37"/>
      <c r="H2" s="39" t="s">
        <v>47</v>
      </c>
      <c r="I2" s="31">
        <v>1</v>
      </c>
      <c r="J2" s="31">
        <v>1.5</v>
      </c>
      <c r="N2" s="18"/>
      <c r="O2" s="18"/>
    </row>
    <row r="3" spans="1:18" ht="30.75" customHeight="1" x14ac:dyDescent="0.25">
      <c r="B3" s="32" t="s">
        <v>56</v>
      </c>
      <c r="C3" s="33">
        <v>1.1000000000000001</v>
      </c>
      <c r="D3" s="34"/>
      <c r="E3" s="51" t="s">
        <v>43</v>
      </c>
      <c r="F3" s="33">
        <v>2.2000000000000002</v>
      </c>
      <c r="G3" s="37"/>
      <c r="H3" s="39" t="s">
        <v>48</v>
      </c>
      <c r="I3" s="31">
        <v>1</v>
      </c>
      <c r="J3" s="31">
        <v>3</v>
      </c>
    </row>
    <row r="4" spans="1:18" ht="18" customHeight="1" x14ac:dyDescent="0.3">
      <c r="B4" s="42" t="s">
        <v>58</v>
      </c>
      <c r="C4" s="2"/>
      <c r="D4" s="2"/>
    </row>
    <row r="5" spans="1:18" x14ac:dyDescent="0.25">
      <c r="B5" s="10" t="s">
        <v>22</v>
      </c>
      <c r="C5" s="11" t="s">
        <v>2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7</v>
      </c>
      <c r="I5" s="11" t="s">
        <v>8</v>
      </c>
      <c r="J5" s="11" t="s">
        <v>9</v>
      </c>
      <c r="K5" s="11" t="s">
        <v>10</v>
      </c>
      <c r="L5" s="11" t="s">
        <v>11</v>
      </c>
      <c r="M5" s="11" t="s">
        <v>12</v>
      </c>
      <c r="N5" s="11" t="s">
        <v>13</v>
      </c>
      <c r="O5" s="11" t="s">
        <v>25</v>
      </c>
    </row>
    <row r="6" spans="1:18" x14ac:dyDescent="0.25">
      <c r="A6" t="s">
        <v>17</v>
      </c>
      <c r="B6" s="46" t="s">
        <v>26</v>
      </c>
      <c r="C6" s="66">
        <v>490.19253200000003</v>
      </c>
      <c r="D6" s="66">
        <v>373.96703100000002</v>
      </c>
      <c r="E6" s="66">
        <v>371.60203200000001</v>
      </c>
      <c r="F6" s="66">
        <v>273.217939</v>
      </c>
      <c r="G6" s="66">
        <v>207.000249</v>
      </c>
      <c r="H6" s="66">
        <v>167.80222900000001</v>
      </c>
      <c r="I6" s="66">
        <v>199.80710199999999</v>
      </c>
      <c r="J6" s="66">
        <v>181.15166300000001</v>
      </c>
      <c r="K6" s="66">
        <v>185.283357</v>
      </c>
      <c r="L6" s="66">
        <v>263.38685458089668</v>
      </c>
      <c r="M6" s="65">
        <v>401.1683121832358</v>
      </c>
      <c r="N6" s="65">
        <v>420.18620370370377</v>
      </c>
      <c r="O6" s="16">
        <f>SUM(C6:N6)</f>
        <v>3534.7655044678368</v>
      </c>
      <c r="P6" t="s">
        <v>20</v>
      </c>
    </row>
    <row r="7" spans="1:18" x14ac:dyDescent="0.25">
      <c r="A7" t="s">
        <v>18</v>
      </c>
      <c r="B7" s="12" t="s">
        <v>27</v>
      </c>
      <c r="C7" s="13">
        <f>C6/$O$6</f>
        <v>0.13867752510892489</v>
      </c>
      <c r="D7" s="13">
        <f t="shared" ref="D7:N7" si="0">D6/$O$6</f>
        <v>0.10579684296661744</v>
      </c>
      <c r="E7" s="13">
        <f t="shared" si="0"/>
        <v>0.10512777482135838</v>
      </c>
      <c r="F7" s="13">
        <f t="shared" si="0"/>
        <v>7.7294501899676446E-2</v>
      </c>
      <c r="G7" s="13">
        <f t="shared" si="0"/>
        <v>5.8561239419802513E-2</v>
      </c>
      <c r="H7" s="13">
        <f t="shared" si="0"/>
        <v>4.7471955010283728E-2</v>
      </c>
      <c r="I7" s="13">
        <f t="shared" si="0"/>
        <v>5.6526267936996062E-2</v>
      </c>
      <c r="J7" s="13">
        <f t="shared" si="0"/>
        <v>5.1248565929205146E-2</v>
      </c>
      <c r="K7" s="13">
        <f t="shared" si="0"/>
        <v>5.241743950647007E-2</v>
      </c>
      <c r="L7" s="13">
        <f t="shared" si="0"/>
        <v>7.4513246847063452E-2</v>
      </c>
      <c r="M7" s="13">
        <f t="shared" si="0"/>
        <v>0.11349219960310554</v>
      </c>
      <c r="N7" s="13">
        <f t="shared" si="0"/>
        <v>0.11887244095049618</v>
      </c>
      <c r="O7" s="5">
        <f t="array" ref="O7">MIN(IF(C7:N7=0,"",C7:N7))*12</f>
        <v>0.56966346012340474</v>
      </c>
      <c r="P7" s="50"/>
      <c r="Q7" s="25"/>
    </row>
    <row r="8" spans="1:18" x14ac:dyDescent="0.25">
      <c r="A8" t="s">
        <v>16</v>
      </c>
      <c r="B8" s="12" t="s">
        <v>28</v>
      </c>
      <c r="C8" s="13">
        <f>IF(C7=0,IF($O$7&lt;0.1,$O$7,0.1),C7*12)</f>
        <v>1.6641303013070987</v>
      </c>
      <c r="D8" s="13">
        <f t="shared" ref="D8:N8" si="1">IF(D7=0,IF($O$7&lt;0.1,$O$7,0.1),D7*12)</f>
        <v>1.2695621155994092</v>
      </c>
      <c r="E8" s="13">
        <f t="shared" si="1"/>
        <v>1.2615332978563005</v>
      </c>
      <c r="F8" s="13">
        <f t="shared" si="1"/>
        <v>0.9275340227961173</v>
      </c>
      <c r="G8" s="13">
        <f t="shared" si="1"/>
        <v>0.70273487303763016</v>
      </c>
      <c r="H8" s="13">
        <f t="shared" si="1"/>
        <v>0.56966346012340474</v>
      </c>
      <c r="I8" s="13">
        <f t="shared" si="1"/>
        <v>0.67831521524395277</v>
      </c>
      <c r="J8" s="13">
        <f t="shared" si="1"/>
        <v>0.61498279115046173</v>
      </c>
      <c r="K8" s="13">
        <f t="shared" si="1"/>
        <v>0.62900927407764085</v>
      </c>
      <c r="L8" s="13">
        <f t="shared" si="1"/>
        <v>0.89415896216476143</v>
      </c>
      <c r="M8" s="13">
        <f t="shared" si="1"/>
        <v>1.3619063952372665</v>
      </c>
      <c r="N8" s="13">
        <f t="shared" si="1"/>
        <v>1.426469291405954</v>
      </c>
      <c r="O8" s="24"/>
    </row>
    <row r="9" spans="1:18" ht="6.75" customHeight="1" x14ac:dyDescent="0.25">
      <c r="B9" s="17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4"/>
      <c r="P9" s="25"/>
      <c r="Q9" s="25"/>
    </row>
    <row r="10" spans="1:18" ht="15.75" x14ac:dyDescent="0.25">
      <c r="A10" t="s">
        <v>15</v>
      </c>
      <c r="B10" s="40" t="s">
        <v>29</v>
      </c>
      <c r="C10" s="14">
        <f>C8^$C$1</f>
        <v>2.2589141487107267</v>
      </c>
      <c r="D10" s="14">
        <f t="shared" ref="D10:N10" si="2">D8^$C$1</f>
        <v>1.4650293556282414</v>
      </c>
      <c r="E10" s="14">
        <f t="shared" si="2"/>
        <v>1.45023355331856</v>
      </c>
      <c r="F10" s="14">
        <f t="shared" si="2"/>
        <v>0.88660006384389833</v>
      </c>
      <c r="G10" s="14">
        <f t="shared" si="2"/>
        <v>0.56867797636695638</v>
      </c>
      <c r="H10" s="14">
        <f t="shared" si="2"/>
        <v>0.40643339174322157</v>
      </c>
      <c r="I10" s="14">
        <f t="shared" si="2"/>
        <v>0.53739113031296359</v>
      </c>
      <c r="J10" s="14">
        <f t="shared" si="2"/>
        <v>0.45938915793378043</v>
      </c>
      <c r="K10" s="14">
        <f t="shared" si="2"/>
        <v>0.47626786322241305</v>
      </c>
      <c r="L10" s="14">
        <f t="shared" si="2"/>
        <v>0.83611030122223473</v>
      </c>
      <c r="M10" s="14">
        <f t="shared" si="2"/>
        <v>1.6392138498236486</v>
      </c>
      <c r="N10" s="14">
        <f t="shared" si="2"/>
        <v>1.7653055344394</v>
      </c>
      <c r="O10" s="23">
        <f>SUM(C10:N10)*$C$2/12</f>
        <v>1.2749566326566042</v>
      </c>
    </row>
    <row r="11" spans="1:18" x14ac:dyDescent="0.25">
      <c r="A11" t="s">
        <v>14</v>
      </c>
      <c r="B11" s="46" t="s">
        <v>44</v>
      </c>
      <c r="C11" s="26">
        <f>C10*$C$2</f>
        <v>2.7106969784528721</v>
      </c>
      <c r="D11" s="26">
        <f t="shared" ref="D11:N11" si="3">D10*$C$2</f>
        <v>1.7580352267538897</v>
      </c>
      <c r="E11" s="26">
        <f t="shared" si="3"/>
        <v>1.7402802639822719</v>
      </c>
      <c r="F11" s="26">
        <f t="shared" si="3"/>
        <v>1.063920076612678</v>
      </c>
      <c r="G11" s="26">
        <f t="shared" si="3"/>
        <v>0.68241357164034766</v>
      </c>
      <c r="H11" s="26">
        <f t="shared" si="3"/>
        <v>0.48772007009186585</v>
      </c>
      <c r="I11" s="26">
        <f t="shared" si="3"/>
        <v>0.64486935637555631</v>
      </c>
      <c r="J11" s="26">
        <f t="shared" si="3"/>
        <v>0.55126698952053654</v>
      </c>
      <c r="K11" s="26">
        <f t="shared" si="3"/>
        <v>0.57152143586689563</v>
      </c>
      <c r="L11" s="26">
        <f t="shared" si="3"/>
        <v>1.0033323614666816</v>
      </c>
      <c r="M11" s="26">
        <f t="shared" si="3"/>
        <v>1.9670566197883783</v>
      </c>
      <c r="N11" s="26">
        <f t="shared" si="3"/>
        <v>2.1183666413272797</v>
      </c>
      <c r="O11" s="23">
        <f>SUM(C11:N11)/12</f>
        <v>1.2749566326566044</v>
      </c>
      <c r="P11" s="1" t="str">
        <f>IF(AND(O11&gt;=$I$2,O11&lt;=$J$2),"Seasonal factor is OK.","Korrection is necessary.")</f>
        <v>Seasonal factor is OK.</v>
      </c>
      <c r="Q11" s="3"/>
      <c r="R11" s="3"/>
    </row>
    <row r="12" spans="1:18" ht="31.5" customHeight="1" x14ac:dyDescent="0.25">
      <c r="A12" t="s">
        <v>21</v>
      </c>
      <c r="B12" s="67" t="s">
        <v>49</v>
      </c>
      <c r="C12" s="15">
        <f>IF(AND($O$11&gt;=$I$2,$O$11&lt;=$J$2),C10,IF($O$11&gt;$J$2,$J$2/$O$11*C10,$I$2/$O$11*C10))</f>
        <v>2.2589141487107267</v>
      </c>
      <c r="D12" s="15">
        <f>IF(AND($O$11&gt;=$I$2,$O$11&lt;=$J$2),D10,IF($O$11&gt;$J$2,$J$2/$O$11*D10,$I$2/$O$11*D10))</f>
        <v>1.4650293556282414</v>
      </c>
      <c r="E12" s="15">
        <f>IF(AND($O$11&gt;=$I$2,$O$11&lt;=$J$2),E10,IF($O$11&gt;$J$2,$J$2/$O$11*E10,$I$2/$O$11*E10))</f>
        <v>1.45023355331856</v>
      </c>
      <c r="F12" s="15">
        <f>IF(AND($O$11&gt;=$I$2,$O$11&lt;=$J$2),F10,IF($O$11&gt;$J$2,$J$2/$O$11*F10,$I$2/$O$11*F10))</f>
        <v>0.88660006384389833</v>
      </c>
      <c r="G12" s="15">
        <f>IF(AND($O$11&gt;=$I$2,$O$11&lt;=$J$2),G10,IF($O$11&gt;$J$2,$J$2/$O$11*G10,$I$2/$O$11*G10))</f>
        <v>0.56867797636695638</v>
      </c>
      <c r="H12" s="15">
        <f t="shared" ref="H12:N12" si="4">IF(AND($O$11&gt;=$I$2,$O$11&lt;=$J$2),H10,IF($O$11&gt;$J$2,$J$2/$O$11*H10,$I$2/$O$11*H10))</f>
        <v>0.40643339174322157</v>
      </c>
      <c r="I12" s="15">
        <f t="shared" si="4"/>
        <v>0.53739113031296359</v>
      </c>
      <c r="J12" s="15">
        <f t="shared" si="4"/>
        <v>0.45938915793378043</v>
      </c>
      <c r="K12" s="15">
        <f t="shared" si="4"/>
        <v>0.47626786322241305</v>
      </c>
      <c r="L12" s="15">
        <f t="shared" si="4"/>
        <v>0.83611030122223473</v>
      </c>
      <c r="M12" s="15">
        <f t="shared" si="4"/>
        <v>1.6392138498236486</v>
      </c>
      <c r="N12" s="15">
        <f t="shared" si="4"/>
        <v>1.7653055344394</v>
      </c>
      <c r="O12" s="9">
        <f>SUM(C12:N12)*$C$2/12</f>
        <v>1.2749566326566042</v>
      </c>
      <c r="Q12" s="21"/>
    </row>
    <row r="13" spans="1:18" ht="19.5" customHeight="1" x14ac:dyDescent="0.25">
      <c r="A13" t="s">
        <v>19</v>
      </c>
      <c r="B13" s="46" t="s">
        <v>30</v>
      </c>
      <c r="C13" s="26">
        <f>C12*$C$2</f>
        <v>2.7106969784528721</v>
      </c>
      <c r="D13" s="26">
        <f t="shared" ref="D13:N13" si="5">D12*$C$2</f>
        <v>1.7580352267538897</v>
      </c>
      <c r="E13" s="26">
        <f t="shared" si="5"/>
        <v>1.7402802639822719</v>
      </c>
      <c r="F13" s="26">
        <f t="shared" si="5"/>
        <v>1.063920076612678</v>
      </c>
      <c r="G13" s="26">
        <f t="shared" si="5"/>
        <v>0.68241357164034766</v>
      </c>
      <c r="H13" s="26">
        <f t="shared" si="5"/>
        <v>0.48772007009186585</v>
      </c>
      <c r="I13" s="26">
        <f t="shared" si="5"/>
        <v>0.64486935637555631</v>
      </c>
      <c r="J13" s="26">
        <f t="shared" si="5"/>
        <v>0.55126698952053654</v>
      </c>
      <c r="K13" s="26">
        <f t="shared" si="5"/>
        <v>0.57152143586689563</v>
      </c>
      <c r="L13" s="26">
        <f t="shared" si="5"/>
        <v>1.0033323614666816</v>
      </c>
      <c r="M13" s="26">
        <f t="shared" si="5"/>
        <v>1.9670566197883783</v>
      </c>
      <c r="N13" s="26">
        <f t="shared" si="5"/>
        <v>2.1183666413272797</v>
      </c>
      <c r="O13" s="23">
        <f>SUM(C13:N13)/12</f>
        <v>1.2749566326566044</v>
      </c>
      <c r="Q13" s="21"/>
    </row>
    <row r="14" spans="1:18" ht="9" customHeight="1" x14ac:dyDescent="0.25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9"/>
    </row>
    <row r="15" spans="1:18" ht="15.75" x14ac:dyDescent="0.25">
      <c r="B15" s="41" t="s">
        <v>31</v>
      </c>
      <c r="C15" s="78">
        <f>AVERAGE(C12:E12)</f>
        <v>1.7247256858858426</v>
      </c>
      <c r="D15" s="79"/>
      <c r="E15" s="79"/>
      <c r="F15" s="78">
        <f>AVERAGE(F12:H12)</f>
        <v>0.62057047731802539</v>
      </c>
      <c r="G15" s="79"/>
      <c r="H15" s="79"/>
      <c r="I15" s="78">
        <f>AVERAGE(I12:K12)</f>
        <v>0.49101605048971902</v>
      </c>
      <c r="J15" s="79"/>
      <c r="K15" s="79"/>
      <c r="L15" s="78">
        <f>AVERAGE(L12:N12)</f>
        <v>1.4135432284950944</v>
      </c>
      <c r="M15" s="79"/>
      <c r="N15" s="79"/>
      <c r="O15" s="23">
        <f>SUM(C15:N15)*$C$3/4</f>
        <v>1.1687102466018875</v>
      </c>
    </row>
    <row r="16" spans="1:18" x14ac:dyDescent="0.25">
      <c r="B16" s="46" t="s">
        <v>34</v>
      </c>
      <c r="C16" s="72">
        <f>C15*$C$3</f>
        <v>1.897198254474427</v>
      </c>
      <c r="D16" s="73"/>
      <c r="E16" s="74"/>
      <c r="F16" s="72">
        <f t="shared" ref="F16" si="6">F15*$C$3</f>
        <v>0.68262752504982793</v>
      </c>
      <c r="G16" s="73"/>
      <c r="H16" s="74"/>
      <c r="I16" s="72">
        <f t="shared" ref="I16" si="7">I15*$C$3</f>
        <v>0.54011765553869096</v>
      </c>
      <c r="J16" s="73"/>
      <c r="K16" s="74"/>
      <c r="L16" s="72">
        <f t="shared" ref="L16" si="8">L15*$C$3</f>
        <v>1.5548975513446039</v>
      </c>
      <c r="M16" s="73"/>
      <c r="N16" s="74"/>
      <c r="O16" s="23">
        <f>SUM(C16:N16)/4</f>
        <v>1.1687102466018875</v>
      </c>
      <c r="P16" s="8" t="str">
        <f>IF(AND(O16&gt;=$I$2,O16&lt;=$J$2),"Seasonal factor is OK.","Korrection is necessary.")</f>
        <v>Seasonal factor is OK.</v>
      </c>
      <c r="Q16" s="7"/>
      <c r="R16" s="7"/>
    </row>
    <row r="17" spans="2:18" ht="27.75" customHeight="1" x14ac:dyDescent="0.25">
      <c r="B17" s="68" t="s">
        <v>38</v>
      </c>
      <c r="C17" s="75">
        <f>IF(AND($O$16&gt;=$I$2,$O$16&lt;=$J$2),C15,IF($O$16&gt;$J$2,$J$2/$O$16*C15,$I$2/$O$16*C15))</f>
        <v>1.7247256858858426</v>
      </c>
      <c r="D17" s="75"/>
      <c r="E17" s="75"/>
      <c r="F17" s="75">
        <f>IF(AND($O$16&gt;=$I$2,$O$16&lt;=$J$2),F15,IF($O$16&gt;$J$2,$J$2/$O$16*F15,$I$2/$O$16*F15))</f>
        <v>0.62057047731802539</v>
      </c>
      <c r="G17" s="75"/>
      <c r="H17" s="75"/>
      <c r="I17" s="75">
        <f>IF(AND($O$16&gt;=$I$2,$O$16&lt;=$J$2),I15,IF($O$16&gt;$J$2,$J$2/$O$16*I15,$I$2/$O$16*I15))</f>
        <v>0.49101605048971902</v>
      </c>
      <c r="J17" s="75"/>
      <c r="K17" s="75"/>
      <c r="L17" s="75">
        <f>IF(AND($O$16&gt;=$I$2,$O$16&lt;=$J$2),L15,IF($O$16&gt;$J$2,$J$2/$O$16*L15,$I$2/$O$16*L15))</f>
        <v>1.4135432284950944</v>
      </c>
      <c r="M17" s="75"/>
      <c r="N17" s="75"/>
      <c r="O17" s="9">
        <f>SUM(C17:N17)*$C$3/4</f>
        <v>1.1687102466018875</v>
      </c>
      <c r="Q17" s="21"/>
    </row>
    <row r="18" spans="2:18" ht="8.25" customHeight="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53"/>
    </row>
    <row r="19" spans="2:18" ht="15.75" x14ac:dyDescent="0.25">
      <c r="B19" s="41" t="s">
        <v>32</v>
      </c>
      <c r="C19" s="77">
        <f>+C15</f>
        <v>1.7247256858858426</v>
      </c>
      <c r="D19" s="77"/>
      <c r="E19" s="77"/>
      <c r="F19" s="77">
        <f t="shared" ref="F19" si="9">+F15</f>
        <v>0.62057047731802539</v>
      </c>
      <c r="G19" s="77"/>
      <c r="H19" s="77"/>
      <c r="I19" s="77">
        <f t="shared" ref="I19" si="10">+I15</f>
        <v>0.49101605048971902</v>
      </c>
      <c r="J19" s="77"/>
      <c r="K19" s="77"/>
      <c r="L19" s="77">
        <f t="shared" ref="L19" si="11">+L15</f>
        <v>1.4135432284950944</v>
      </c>
      <c r="M19" s="77"/>
      <c r="N19" s="77"/>
      <c r="O19" s="23">
        <f>SUM(C19:N19)*$C$3/4</f>
        <v>1.1687102466018875</v>
      </c>
    </row>
    <row r="20" spans="2:18" x14ac:dyDescent="0.25">
      <c r="B20" s="46" t="s">
        <v>33</v>
      </c>
      <c r="C20" s="72">
        <f>C19*$C$3</f>
        <v>1.897198254474427</v>
      </c>
      <c r="D20" s="73"/>
      <c r="E20" s="74"/>
      <c r="F20" s="72">
        <f>F19*$C$3</f>
        <v>0.68262752504982793</v>
      </c>
      <c r="G20" s="73"/>
      <c r="H20" s="74"/>
      <c r="I20" s="72">
        <f>I19*$C$3</f>
        <v>0.54011765553869096</v>
      </c>
      <c r="J20" s="73"/>
      <c r="K20" s="74"/>
      <c r="L20" s="72">
        <f>L19*$C$3</f>
        <v>1.5548975513446039</v>
      </c>
      <c r="M20" s="73"/>
      <c r="N20" s="74"/>
      <c r="O20" s="23">
        <f>SUM(C20:N20)/4</f>
        <v>1.1687102466018875</v>
      </c>
      <c r="P20" s="8" t="str">
        <f>IF(AND(O20&gt;=$I$2,O20&lt;=$J$2),"Seasonal factor is OK.","Korrection is necessary.")</f>
        <v>Seasonal factor is OK.</v>
      </c>
      <c r="Q20" s="7"/>
      <c r="R20" s="7"/>
    </row>
    <row r="21" spans="2:18" ht="31.5" x14ac:dyDescent="0.25">
      <c r="B21" s="68" t="s">
        <v>37</v>
      </c>
      <c r="C21" s="75">
        <f>IF(AND($O$20&gt;=$I$2,$O$20&lt;=$J$2),C19,IF($O$20&gt;$J$2,$J$2/$O$20*C19,$I$2/$O$20*C19))</f>
        <v>1.7247256858858426</v>
      </c>
      <c r="D21" s="75"/>
      <c r="E21" s="75"/>
      <c r="F21" s="75">
        <f t="shared" ref="F21" si="12">IF(AND($O$20&gt;=$I$2,$O$20&lt;=$J$2),F19,IF($O$20&gt;$J$2,$J$2/$O$20*F19,$I$2/$O$20*F19))</f>
        <v>0.62057047731802539</v>
      </c>
      <c r="G21" s="75"/>
      <c r="H21" s="75"/>
      <c r="I21" s="75">
        <f t="shared" ref="I21" si="13">IF(AND($O$20&gt;=$I$2,$O$20&lt;=$J$2),I19,IF($O$20&gt;$J$2,$J$2/$O$20*I19,$I$2/$O$20*I19))</f>
        <v>0.49101605048971902</v>
      </c>
      <c r="J21" s="75"/>
      <c r="K21" s="75"/>
      <c r="L21" s="75">
        <f t="shared" ref="L21" si="14">IF(AND($O$20&gt;=$I$2,$O$20&lt;=$J$2),L19,IF($O$20&gt;$J$2,$J$2/$O$20*L19,$I$2/$O$20*L19))</f>
        <v>1.4135432284950944</v>
      </c>
      <c r="M21" s="75"/>
      <c r="N21" s="75"/>
      <c r="O21" s="9">
        <f>SUM(C21:N21)*$C$3/4</f>
        <v>1.1687102466018875</v>
      </c>
    </row>
    <row r="22" spans="2:18" ht="21" customHeight="1" x14ac:dyDescent="0.25">
      <c r="B22" s="45"/>
      <c r="C22" s="76" t="str">
        <f>IF(AND(C19&gt;=MIN(C12:E12),C19&lt;=MAX(C12:E12)),"min value in quartal &lt;Seasonal Q&lt; max value in quartal ", "Seasonal Q ver 2 is not line with NC TAR")</f>
        <v xml:space="preserve">min value in quartal &lt;Seasonal Q&lt; max value in quartal </v>
      </c>
      <c r="D22" s="76"/>
      <c r="E22" s="76"/>
      <c r="F22" s="76" t="str">
        <f>IF(AND(F19&gt;=MIN(F12:H12),F19&lt;=MAX(F12:H12)),"min value in quartal &lt;Seasonal Q&lt; max value in quartal", "Seasonal Q ver 2 is not line with NC TAR")</f>
        <v>min value in quartal &lt;Seasonal Q&lt; max value in quartal</v>
      </c>
      <c r="G22" s="76"/>
      <c r="H22" s="76"/>
      <c r="I22" s="76" t="str">
        <f>IF(AND(I19&gt;=MIN(I12:K12),I19&lt;=MAX(I12:K12)),"min value in quartal &lt;Seasonal Q&lt; max value in quartal", "Seasonal Q ver 2 is not line with NC TAR")</f>
        <v>min value in quartal &lt;Seasonal Q&lt; max value in quartal</v>
      </c>
      <c r="J22" s="76"/>
      <c r="K22" s="76"/>
      <c r="L22" s="76" t="str">
        <f>IF(AND(L19&gt;=MIN(L12:N12),L19&lt;=MAX(L12:N12)),"min value in quartal &lt;Seasonal Q&lt; max value in quartal", "Seasonal Q ver 2 is not line with NC TAR")</f>
        <v>min value in quartal &lt;Seasonal Q&lt; max value in quartal</v>
      </c>
      <c r="M22" s="76"/>
      <c r="N22" s="76"/>
      <c r="O22" s="22"/>
      <c r="P22" s="27"/>
      <c r="Q22" s="21"/>
    </row>
    <row r="23" spans="2:18" ht="9" customHeight="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2"/>
      <c r="P23" s="27"/>
      <c r="Q23" s="21"/>
    </row>
    <row r="24" spans="2:18" ht="15.75" x14ac:dyDescent="0.25">
      <c r="B24" s="40" t="s">
        <v>39</v>
      </c>
      <c r="C24" s="14">
        <f t="shared" ref="C24:N24" si="15">C8^$C$1</f>
        <v>2.2589141487107267</v>
      </c>
      <c r="D24" s="14">
        <f t="shared" si="15"/>
        <v>1.4650293556282414</v>
      </c>
      <c r="E24" s="14">
        <f t="shared" si="15"/>
        <v>1.45023355331856</v>
      </c>
      <c r="F24" s="14">
        <f t="shared" si="15"/>
        <v>0.88660006384389833</v>
      </c>
      <c r="G24" s="14">
        <f t="shared" si="15"/>
        <v>0.56867797636695638</v>
      </c>
      <c r="H24" s="14">
        <f t="shared" si="15"/>
        <v>0.40643339174322157</v>
      </c>
      <c r="I24" s="14">
        <f t="shared" si="15"/>
        <v>0.53739113031296359</v>
      </c>
      <c r="J24" s="14">
        <f t="shared" si="15"/>
        <v>0.45938915793378043</v>
      </c>
      <c r="K24" s="14">
        <f t="shared" si="15"/>
        <v>0.47626786322241305</v>
      </c>
      <c r="L24" s="14">
        <f t="shared" si="15"/>
        <v>0.83611030122223473</v>
      </c>
      <c r="M24" s="14">
        <f t="shared" si="15"/>
        <v>1.6392138498236486</v>
      </c>
      <c r="N24" s="14">
        <f t="shared" si="15"/>
        <v>1.7653055344394</v>
      </c>
      <c r="O24" s="23">
        <f>SUM(C24:N24)*F2/12</f>
        <v>2.1249277210943407</v>
      </c>
    </row>
    <row r="25" spans="2:18" x14ac:dyDescent="0.25">
      <c r="B25" s="46" t="s">
        <v>45</v>
      </c>
      <c r="C25" s="26">
        <f>C24*$F$2</f>
        <v>4.5178282974214534</v>
      </c>
      <c r="D25" s="26">
        <f t="shared" ref="D25:N25" si="16">D24*$F$2</f>
        <v>2.9300587112564829</v>
      </c>
      <c r="E25" s="26">
        <f t="shared" si="16"/>
        <v>2.9004671066371199</v>
      </c>
      <c r="F25" s="26">
        <f t="shared" si="16"/>
        <v>1.7732001276877967</v>
      </c>
      <c r="G25" s="26">
        <f t="shared" si="16"/>
        <v>1.1373559527339128</v>
      </c>
      <c r="H25" s="26">
        <f t="shared" si="16"/>
        <v>0.81286678348644315</v>
      </c>
      <c r="I25" s="26">
        <f t="shared" si="16"/>
        <v>1.0747822606259272</v>
      </c>
      <c r="J25" s="26">
        <f t="shared" si="16"/>
        <v>0.91877831586756087</v>
      </c>
      <c r="K25" s="26">
        <f t="shared" si="16"/>
        <v>0.95253572644482609</v>
      </c>
      <c r="L25" s="26">
        <f t="shared" si="16"/>
        <v>1.6722206024444695</v>
      </c>
      <c r="M25" s="26">
        <f t="shared" si="16"/>
        <v>3.2784276996472972</v>
      </c>
      <c r="N25" s="26">
        <f t="shared" si="16"/>
        <v>3.5306110688787999</v>
      </c>
      <c r="O25" s="23">
        <f>SUM(C25:N25)/12</f>
        <v>2.1249277210943407</v>
      </c>
      <c r="P25" s="1" t="str">
        <f>IF(AND(O25&gt;=$I$3,O25&lt;=$J$3),"Seasonal factor is OK.","Korrection is necessary.")</f>
        <v>Seasonal factor is OK.</v>
      </c>
      <c r="Q25" s="3"/>
      <c r="R25" s="3"/>
    </row>
    <row r="26" spans="2:18" ht="27.75" customHeight="1" x14ac:dyDescent="0.25">
      <c r="B26" s="67" t="s">
        <v>42</v>
      </c>
      <c r="C26" s="15">
        <f>IF(AND($O$25&gt;=$I$3,$O$25&lt;=$J$3),C24,IF($O$25&gt;$J$3,$J$3/$O$25*C24,$I$3/$O$25*C24))</f>
        <v>2.2589141487107267</v>
      </c>
      <c r="D26" s="15">
        <f t="shared" ref="D26:N26" si="17">IF(AND($O$25&gt;=$I$3,$O$25&lt;=$J$3),D24,IF($O$25&gt;$J$3,$J$3/$O$25*D24,$I$3/$O$25*D24))</f>
        <v>1.4650293556282414</v>
      </c>
      <c r="E26" s="15">
        <f t="shared" si="17"/>
        <v>1.45023355331856</v>
      </c>
      <c r="F26" s="15">
        <f t="shared" si="17"/>
        <v>0.88660006384389833</v>
      </c>
      <c r="G26" s="15">
        <f t="shared" si="17"/>
        <v>0.56867797636695638</v>
      </c>
      <c r="H26" s="15">
        <f t="shared" si="17"/>
        <v>0.40643339174322157</v>
      </c>
      <c r="I26" s="15">
        <f t="shared" si="17"/>
        <v>0.53739113031296359</v>
      </c>
      <c r="J26" s="15">
        <f t="shared" si="17"/>
        <v>0.45938915793378043</v>
      </c>
      <c r="K26" s="15">
        <f t="shared" si="17"/>
        <v>0.47626786322241305</v>
      </c>
      <c r="L26" s="15">
        <f t="shared" si="17"/>
        <v>0.83611030122223473</v>
      </c>
      <c r="M26" s="15">
        <f t="shared" si="17"/>
        <v>1.6392138498236486</v>
      </c>
      <c r="N26" s="15">
        <f t="shared" si="17"/>
        <v>1.7653055344394</v>
      </c>
      <c r="O26" s="9">
        <f>SUM(C26:N26)*$F$2/12</f>
        <v>2.1249277210943407</v>
      </c>
      <c r="Q26" s="21"/>
    </row>
    <row r="27" spans="2:18" ht="23.25" customHeight="1" x14ac:dyDescent="0.25">
      <c r="B27" s="46" t="s">
        <v>35</v>
      </c>
      <c r="C27" s="26">
        <f>C26*$F$2</f>
        <v>4.5178282974214534</v>
      </c>
      <c r="D27" s="26">
        <f t="shared" ref="D27:N27" si="18">D26*$F$2</f>
        <v>2.9300587112564829</v>
      </c>
      <c r="E27" s="26">
        <f t="shared" si="18"/>
        <v>2.9004671066371199</v>
      </c>
      <c r="F27" s="26">
        <f t="shared" si="18"/>
        <v>1.7732001276877967</v>
      </c>
      <c r="G27" s="26">
        <f t="shared" si="18"/>
        <v>1.1373559527339128</v>
      </c>
      <c r="H27" s="26">
        <f t="shared" si="18"/>
        <v>0.81286678348644315</v>
      </c>
      <c r="I27" s="26">
        <f t="shared" si="18"/>
        <v>1.0747822606259272</v>
      </c>
      <c r="J27" s="26">
        <f t="shared" si="18"/>
        <v>0.91877831586756087</v>
      </c>
      <c r="K27" s="26">
        <f t="shared" si="18"/>
        <v>0.95253572644482609</v>
      </c>
      <c r="L27" s="26">
        <f t="shared" si="18"/>
        <v>1.6722206024444695</v>
      </c>
      <c r="M27" s="26">
        <f t="shared" si="18"/>
        <v>3.2784276996472972</v>
      </c>
      <c r="N27" s="26">
        <f t="shared" si="18"/>
        <v>3.5306110688787999</v>
      </c>
      <c r="O27" s="23">
        <f>SUM(C27:N27)/12</f>
        <v>2.1249277210943407</v>
      </c>
      <c r="Q27" s="21"/>
    </row>
    <row r="28" spans="2:18" ht="8.25" customHeight="1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6"/>
    </row>
    <row r="29" spans="2:18" ht="15.75" x14ac:dyDescent="0.25">
      <c r="B29" s="41" t="s">
        <v>40</v>
      </c>
      <c r="C29" s="19">
        <f t="shared" ref="C29:N29" si="19">C24</f>
        <v>2.2589141487107267</v>
      </c>
      <c r="D29" s="19">
        <f t="shared" si="19"/>
        <v>1.4650293556282414</v>
      </c>
      <c r="E29" s="19">
        <f t="shared" si="19"/>
        <v>1.45023355331856</v>
      </c>
      <c r="F29" s="19">
        <f t="shared" si="19"/>
        <v>0.88660006384389833</v>
      </c>
      <c r="G29" s="19">
        <f t="shared" si="19"/>
        <v>0.56867797636695638</v>
      </c>
      <c r="H29" s="19">
        <f t="shared" si="19"/>
        <v>0.40643339174322157</v>
      </c>
      <c r="I29" s="19">
        <f t="shared" si="19"/>
        <v>0.53739113031296359</v>
      </c>
      <c r="J29" s="19">
        <f t="shared" si="19"/>
        <v>0.45938915793378043</v>
      </c>
      <c r="K29" s="19">
        <f t="shared" si="19"/>
        <v>0.47626786322241305</v>
      </c>
      <c r="L29" s="19">
        <f t="shared" si="19"/>
        <v>0.83611030122223473</v>
      </c>
      <c r="M29" s="19">
        <f t="shared" si="19"/>
        <v>1.6392138498236486</v>
      </c>
      <c r="N29" s="63">
        <f t="shared" si="19"/>
        <v>1.7653055344394</v>
      </c>
      <c r="O29" s="23">
        <f>SUM(C29:N29)*$F$3/12</f>
        <v>2.337420493203775</v>
      </c>
    </row>
    <row r="30" spans="2:18" x14ac:dyDescent="0.25">
      <c r="B30" s="46" t="s">
        <v>46</v>
      </c>
      <c r="C30" s="26">
        <f>C29*$F$3</f>
        <v>4.9696111271635992</v>
      </c>
      <c r="D30" s="26">
        <f>D29*$F$3</f>
        <v>3.2230645823821313</v>
      </c>
      <c r="E30" s="26">
        <f t="shared" ref="E30:N32" si="20">E29*$F$3</f>
        <v>3.1905138173008321</v>
      </c>
      <c r="F30" s="26">
        <f t="shared" si="20"/>
        <v>1.9505201404565764</v>
      </c>
      <c r="G30" s="26">
        <f t="shared" si="20"/>
        <v>1.2510915480073042</v>
      </c>
      <c r="H30" s="26">
        <f t="shared" si="20"/>
        <v>0.89415346183508748</v>
      </c>
      <c r="I30" s="26">
        <f t="shared" si="20"/>
        <v>1.18226048668852</v>
      </c>
      <c r="J30" s="26">
        <f t="shared" si="20"/>
        <v>1.010656147454317</v>
      </c>
      <c r="K30" s="26">
        <f t="shared" si="20"/>
        <v>1.0477892990893087</v>
      </c>
      <c r="L30" s="26">
        <f t="shared" si="20"/>
        <v>1.8394426626889167</v>
      </c>
      <c r="M30" s="26">
        <f t="shared" si="20"/>
        <v>3.6062704696120274</v>
      </c>
      <c r="N30" s="26">
        <f t="shared" si="20"/>
        <v>3.8836721757666801</v>
      </c>
      <c r="O30" s="23">
        <f>SUM(C30:N30)/12</f>
        <v>2.337420493203775</v>
      </c>
      <c r="P30" s="8" t="str">
        <f>IF(AND(O30&gt;=$I$3,O30&lt;=$J$3),"Seasonal factor is OK.","Korrection is necessary.")</f>
        <v>Seasonal factor is OK.</v>
      </c>
      <c r="Q30" s="7"/>
      <c r="R30" s="7"/>
    </row>
    <row r="31" spans="2:18" ht="31.5" x14ac:dyDescent="0.25">
      <c r="B31" s="68" t="s">
        <v>41</v>
      </c>
      <c r="C31" s="20">
        <f>IF(AND($O$30&gt;=$I$3,$O$30&lt;=$J$3),C29,IF($O$30&gt;$J$3,$J$3/$O$30*C29,$I$3/$O$30*C29))</f>
        <v>2.2589141487107267</v>
      </c>
      <c r="D31" s="20">
        <f t="shared" ref="D31:N31" si="21">IF(AND($O$30&gt;=$I$3,$O$30&lt;=$J$3),D29,IF($O$30&gt;$J$3,$J$3/$O$30*D29,$I$3/$O$30*D29))</f>
        <v>1.4650293556282414</v>
      </c>
      <c r="E31" s="20">
        <f t="shared" si="21"/>
        <v>1.45023355331856</v>
      </c>
      <c r="F31" s="20">
        <f t="shared" si="21"/>
        <v>0.88660006384389833</v>
      </c>
      <c r="G31" s="20">
        <f t="shared" si="21"/>
        <v>0.56867797636695638</v>
      </c>
      <c r="H31" s="20">
        <f t="shared" si="21"/>
        <v>0.40643339174322157</v>
      </c>
      <c r="I31" s="20">
        <f t="shared" si="21"/>
        <v>0.53739113031296359</v>
      </c>
      <c r="J31" s="20">
        <f t="shared" si="21"/>
        <v>0.45938915793378043</v>
      </c>
      <c r="K31" s="20">
        <f t="shared" si="21"/>
        <v>0.47626786322241305</v>
      </c>
      <c r="L31" s="20">
        <f t="shared" si="21"/>
        <v>0.83611030122223473</v>
      </c>
      <c r="M31" s="20">
        <f t="shared" si="21"/>
        <v>1.6392138498236486</v>
      </c>
      <c r="N31" s="20">
        <f t="shared" si="21"/>
        <v>1.7653055344394</v>
      </c>
      <c r="O31" s="9">
        <f>SUM(C31:N31)*$F$3/12</f>
        <v>2.337420493203775</v>
      </c>
      <c r="Q31" s="21"/>
    </row>
    <row r="32" spans="2:18" x14ac:dyDescent="0.25">
      <c r="B32" s="46" t="s">
        <v>36</v>
      </c>
      <c r="C32" s="26">
        <f>C31*$F$3</f>
        <v>4.9696111271635992</v>
      </c>
      <c r="D32" s="26">
        <f>D31*$F$3</f>
        <v>3.2230645823821313</v>
      </c>
      <c r="E32" s="26">
        <f t="shared" si="20"/>
        <v>3.1905138173008321</v>
      </c>
      <c r="F32" s="26">
        <f t="shared" si="20"/>
        <v>1.9505201404565764</v>
      </c>
      <c r="G32" s="26">
        <f t="shared" si="20"/>
        <v>1.2510915480073042</v>
      </c>
      <c r="H32" s="26">
        <f t="shared" si="20"/>
        <v>0.89415346183508748</v>
      </c>
      <c r="I32" s="26">
        <f t="shared" si="20"/>
        <v>1.18226048668852</v>
      </c>
      <c r="J32" s="26">
        <f t="shared" si="20"/>
        <v>1.010656147454317</v>
      </c>
      <c r="K32" s="26">
        <f t="shared" si="20"/>
        <v>1.0477892990893087</v>
      </c>
      <c r="L32" s="26">
        <f t="shared" si="20"/>
        <v>1.8394426626889167</v>
      </c>
      <c r="M32" s="26">
        <f t="shared" si="20"/>
        <v>3.6062704696120274</v>
      </c>
      <c r="N32" s="26">
        <f t="shared" si="20"/>
        <v>3.8836721757666801</v>
      </c>
      <c r="O32" s="23">
        <f>SUM(C32:N32)/12</f>
        <v>2.337420493203775</v>
      </c>
    </row>
  </sheetData>
  <mergeCells count="28">
    <mergeCell ref="C15:E15"/>
    <mergeCell ref="F15:H15"/>
    <mergeCell ref="I15:K15"/>
    <mergeCell ref="L15:N15"/>
    <mergeCell ref="C16:E16"/>
    <mergeCell ref="F16:H16"/>
    <mergeCell ref="I16:K16"/>
    <mergeCell ref="L16:N16"/>
    <mergeCell ref="C17:E17"/>
    <mergeCell ref="F17:H17"/>
    <mergeCell ref="I17:K17"/>
    <mergeCell ref="L17:N17"/>
    <mergeCell ref="C19:E19"/>
    <mergeCell ref="F19:H19"/>
    <mergeCell ref="I19:K19"/>
    <mergeCell ref="L19:N19"/>
    <mergeCell ref="C22:E22"/>
    <mergeCell ref="F22:H22"/>
    <mergeCell ref="I22:K22"/>
    <mergeCell ref="L22:N22"/>
    <mergeCell ref="C20:E20"/>
    <mergeCell ref="F20:H20"/>
    <mergeCell ref="I20:K20"/>
    <mergeCell ref="L20:N20"/>
    <mergeCell ref="C21:E21"/>
    <mergeCell ref="F21:H21"/>
    <mergeCell ref="I21:K21"/>
    <mergeCell ref="L21:N21"/>
  </mergeCells>
  <pageMargins left="0.2" right="0.2" top="0.25" bottom="0.2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Mulplier and season f  2018_22</vt:lpstr>
      <vt:lpstr>Mulplier and season factor 2018</vt:lpstr>
      <vt:lpstr>Mulplier and season factor 2019</vt:lpstr>
      <vt:lpstr>Mulplier and season factor 2020</vt:lpstr>
      <vt:lpstr>Mulplier and season factor 2021</vt:lpstr>
      <vt:lpstr>Mulplier and season factor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2024-03-27T09:57:24Z</dcterms:modified>
</cp:coreProperties>
</file>